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I:\Mi unidad\Helman\Business\Business\Personal branding\"/>
    </mc:Choice>
  </mc:AlternateContent>
  <xr:revisionPtr revIDLastSave="0" documentId="13_ncr:1_{D9200F4B-19E6-444E-A7CA-DEFF5ED8E3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ieza aquí" sheetId="1" r:id="rId1"/>
    <sheet name="1. Competencias" sheetId="2" r:id="rId2"/>
    <sheet name="2. Feedback 360" sheetId="3" r:id="rId3"/>
    <sheet name="3. Valores y Propósito" sheetId="4" r:id="rId4"/>
    <sheet name="4. FODA Personal" sheetId="5" r:id="rId5"/>
    <sheet name="5. Tablero" sheetId="6" r:id="rId6"/>
  </sheets>
  <definedNames>
    <definedName name="Print_Titles" localSheetId="1">'1. Competencias'!$1:$6</definedName>
    <definedName name="Print_Titles" localSheetId="2">'2. Feedback 360'!$1:$6</definedName>
    <definedName name="Print_Titles" localSheetId="3">'3. Valores y Propósito'!$1:$6</definedName>
    <definedName name="Print_Titles" localSheetId="4">'4. FODA Personal'!$1:$6</definedName>
    <definedName name="Print_Titles" localSheetId="5">'5. Tablero'!$1:$4</definedName>
    <definedName name="Print_Titles" localSheetId="0">'Empieza aquí'!$1:$4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8" i="6" l="1"/>
  <c r="A48" i="6"/>
  <c r="E18" i="6"/>
  <c r="D18" i="6"/>
  <c r="E17" i="6"/>
  <c r="D17" i="6"/>
  <c r="E16" i="6"/>
  <c r="D16" i="6"/>
  <c r="E15" i="6"/>
  <c r="D15" i="6"/>
  <c r="E14" i="6"/>
  <c r="D14" i="6"/>
  <c r="E13" i="6"/>
  <c r="D13" i="6"/>
  <c r="A8" i="6"/>
  <c r="G29" i="5"/>
  <c r="A29" i="5"/>
  <c r="F18" i="5"/>
  <c r="G18" i="5" s="1"/>
  <c r="F17" i="5"/>
  <c r="G17" i="5" s="1"/>
  <c r="F16" i="5"/>
  <c r="G16" i="5" s="1"/>
  <c r="F15" i="5"/>
  <c r="G15" i="5" s="1"/>
  <c r="F14" i="5"/>
  <c r="F13" i="5"/>
  <c r="G13" i="5" s="1"/>
  <c r="F12" i="5"/>
  <c r="G12" i="5" s="1"/>
  <c r="F11" i="5"/>
  <c r="G11" i="5" s="1"/>
  <c r="F10" i="5"/>
  <c r="F9" i="5"/>
  <c r="G9" i="5" s="1"/>
  <c r="F8" i="5"/>
  <c r="G8" i="5" s="1"/>
  <c r="F7" i="5"/>
  <c r="G7" i="5" s="1"/>
  <c r="G34" i="4"/>
  <c r="A34" i="4"/>
  <c r="A30" i="4"/>
  <c r="F16" i="4"/>
  <c r="H16" i="4" s="1"/>
  <c r="F15" i="4"/>
  <c r="H15" i="4" s="1"/>
  <c r="F14" i="4"/>
  <c r="G14" i="4" s="1"/>
  <c r="I14" i="4" s="1"/>
  <c r="F13" i="4"/>
  <c r="G13" i="4" s="1"/>
  <c r="I13" i="4" s="1"/>
  <c r="F12" i="4"/>
  <c r="H12" i="4" s="1"/>
  <c r="F11" i="4"/>
  <c r="H11" i="4" s="1"/>
  <c r="F10" i="4"/>
  <c r="H10" i="4" s="1"/>
  <c r="F9" i="4"/>
  <c r="H9" i="4" s="1"/>
  <c r="F8" i="4"/>
  <c r="G8" i="4" s="1"/>
  <c r="I8" i="4" s="1"/>
  <c r="F7" i="4"/>
  <c r="G7" i="4" s="1"/>
  <c r="G25" i="3"/>
  <c r="A25" i="3"/>
  <c r="E20" i="3"/>
  <c r="G42" i="6" s="1"/>
  <c r="H14" i="3"/>
  <c r="I14" i="3" s="1"/>
  <c r="J14" i="3" s="1"/>
  <c r="H13" i="3"/>
  <c r="H12" i="3"/>
  <c r="H11" i="3"/>
  <c r="H10" i="3"/>
  <c r="H9" i="3"/>
  <c r="H8" i="3"/>
  <c r="H7" i="3"/>
  <c r="J7" i="3" s="1"/>
  <c r="G30" i="2"/>
  <c r="A30" i="2"/>
  <c r="C28" i="2"/>
  <c r="A28" i="2"/>
  <c r="G24" i="2"/>
  <c r="H24" i="2" s="1"/>
  <c r="G23" i="2"/>
  <c r="H23" i="2" s="1"/>
  <c r="I23" i="2" s="1"/>
  <c r="G22" i="2"/>
  <c r="H22" i="2" s="1"/>
  <c r="G21" i="2"/>
  <c r="G20" i="2"/>
  <c r="H20" i="2" s="1"/>
  <c r="I20" i="2" s="1"/>
  <c r="G19" i="2"/>
  <c r="H19" i="2" s="1"/>
  <c r="I19" i="2" s="1"/>
  <c r="G18" i="2"/>
  <c r="G17" i="2"/>
  <c r="G16" i="2"/>
  <c r="H16" i="2" s="1"/>
  <c r="I16" i="2" s="1"/>
  <c r="G15" i="2"/>
  <c r="H15" i="2" s="1"/>
  <c r="I15" i="2" s="1"/>
  <c r="G14" i="2"/>
  <c r="H14" i="2" s="1"/>
  <c r="G13" i="2"/>
  <c r="G12" i="2"/>
  <c r="H12" i="2" s="1"/>
  <c r="H11" i="2"/>
  <c r="I11" i="2" s="1"/>
  <c r="G11" i="2"/>
  <c r="G10" i="2"/>
  <c r="G9" i="2"/>
  <c r="G8" i="2"/>
  <c r="H8" i="2" s="1"/>
  <c r="G7" i="2"/>
  <c r="E37" i="1"/>
  <c r="A37" i="1"/>
  <c r="I10" i="3" l="1"/>
  <c r="J10" i="3" s="1"/>
  <c r="I11" i="3"/>
  <c r="J11" i="3" s="1"/>
  <c r="D8" i="6"/>
  <c r="F15" i="6"/>
  <c r="G15" i="6" s="1"/>
  <c r="E28" i="2"/>
  <c r="I12" i="2"/>
  <c r="I24" i="2"/>
  <c r="E19" i="3"/>
  <c r="D22" i="5"/>
  <c r="F22" i="5" s="1"/>
  <c r="F17" i="6"/>
  <c r="G17" i="6" s="1"/>
  <c r="D23" i="5"/>
  <c r="F23" i="5" s="1"/>
  <c r="F14" i="6"/>
  <c r="G14" i="6" s="1"/>
  <c r="F18" i="6"/>
  <c r="G18" i="6" s="1"/>
  <c r="F16" i="6"/>
  <c r="G16" i="6" s="1"/>
  <c r="H7" i="2"/>
  <c r="I7" i="2" s="1"/>
  <c r="F13" i="6"/>
  <c r="G13" i="6" s="1"/>
  <c r="G8" i="6"/>
  <c r="D24" i="5"/>
  <c r="F24" i="5" s="1"/>
  <c r="I8" i="2"/>
  <c r="I7" i="4"/>
  <c r="I13" i="3"/>
  <c r="J13" i="3" s="1"/>
  <c r="G10" i="4"/>
  <c r="I10" i="4" s="1"/>
  <c r="G12" i="4"/>
  <c r="I12" i="4" s="1"/>
  <c r="G16" i="4"/>
  <c r="I16" i="4" s="1"/>
  <c r="H9" i="2"/>
  <c r="I9" i="2" s="1"/>
  <c r="I14" i="2"/>
  <c r="H17" i="2"/>
  <c r="I22" i="2"/>
  <c r="I8" i="3"/>
  <c r="J8" i="3" s="1"/>
  <c r="H8" i="4"/>
  <c r="H14" i="4"/>
  <c r="D21" i="5"/>
  <c r="F21" i="5" s="1"/>
  <c r="G41" i="6"/>
  <c r="G10" i="5"/>
  <c r="I9" i="3"/>
  <c r="J9" i="3" s="1"/>
  <c r="G9" i="4"/>
  <c r="I9" i="4" s="1"/>
  <c r="G11" i="4"/>
  <c r="I11" i="4" s="1"/>
  <c r="A46" i="6"/>
  <c r="H10" i="2"/>
  <c r="I10" i="2" s="1"/>
  <c r="H18" i="2"/>
  <c r="I18" i="2" s="1"/>
  <c r="G15" i="4"/>
  <c r="I15" i="4" s="1"/>
  <c r="H13" i="2"/>
  <c r="I13" i="2" s="1"/>
  <c r="H21" i="2"/>
  <c r="I21" i="2" s="1"/>
  <c r="I12" i="3"/>
  <c r="J12" i="3" s="1"/>
  <c r="E17" i="3"/>
  <c r="H7" i="4"/>
  <c r="H13" i="4"/>
  <c r="G14" i="5"/>
  <c r="E18" i="3"/>
  <c r="J8" i="6" l="1"/>
  <c r="I17" i="2"/>
  <c r="G28" i="2"/>
  <c r="G40" i="6"/>
  <c r="A27" i="5"/>
  <c r="C21" i="4"/>
  <c r="C20" i="4"/>
  <c r="C19" i="4"/>
  <c r="G43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D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Cómo llenar este campo
Cuánto dominas hoy esta competencia, con honestidad.
1 = no lo domino · 2 = básico · 3 = promedio del mercado · 4 = por encima del promedio · 5 = soy referente.</t>
        </r>
      </text>
    </comment>
    <comment ref="E6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Cómo llenar este campo
A qué nivel NECESITAS llegar para ser el profesional que quieres ser dentro de 12 meses.
No pongas 5 en todo: no todo tiene que estar en nivel de excelencia.</t>
        </r>
      </text>
    </comment>
    <comment ref="F6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Cómo llenar este campo
Cuánto pesa esta competencia para el posicionamiento que buscas.
1 = irrelevante para mi marca · 5 = es el centro de mi propuesta de valor.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D6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Cómo llenar este campo
Pídelas espontáneas, sin darle opciones. Las tres primeras palabras que le salgan.
Es el dato más revelador de toda la hoja: ahí está tu marca real, no la que crees tener.</t>
        </r>
      </text>
    </comment>
    <comment ref="E6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Cómo llenar este campo
¿Esta persona podría explicar en una frase a qué te dedicas y para quién?
1 = no tiene idea · 5 = lo explica igual que lo explicarías tú.</t>
        </r>
      </text>
    </comment>
    <comment ref="F6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Cómo llenar este campo
¿Te percibe como alguien con autoridad real en tu tema?
1 = no te asocia con ninguna especialidad · 5 = te considera un referente.</t>
        </r>
      </text>
    </comment>
    <comment ref="G6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Cómo llenar este campo
Si mañana necesitara a alguien de tu especialidad, ¿pensaría en ti de primero?
1 = no se acordaría de ti · 5 = eres su primera opción, sin dudarlo.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D6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Cómo llenar este campo
Qué tan central es este valor para ti.
10 = lo defenderías aunque te costara un cliente importante.</t>
        </r>
      </text>
    </comment>
    <comment ref="E6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Cómo llenar este campo
Qué tanto se refleja hoy en tus decisiones reales, no en tus intenciones.
Sé honesto: aquí aparecen las incoherencias que el mercado ya percibe aunque tú no las nombres.</t>
        </r>
      </text>
    </comment>
    <comment ref="C24" authorId="0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Cómo responder esta pregunta
Sé específico. «Empresas» no es una respuesta; «directores de operaciones de plantas de 100 a 500 empleados» sí lo es.</t>
        </r>
      </text>
    </comment>
    <comment ref="C25" authorId="0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>Cómo responder esta pregunta
Un resultado que el cliente pueda medir en dinero, en tiempo o en riesgo evitado. No un servicio: un resultado.</t>
        </r>
      </text>
    </comment>
    <comment ref="C26" authorId="0" shapeId="0" xr:uid="{00000000-0006-0000-0300-000005000000}">
      <text>
        <r>
          <rPr>
            <sz val="11"/>
            <color theme="1"/>
            <rFont val="Calibri"/>
            <family val="2"/>
            <scheme val="minor"/>
          </rPr>
          <t>Cómo responder esta pregunta
Tu mecanismo diferencial. Si otro consultor de tu sector podría escribir exactamente lo mismo, todavía no es un diferenciador.</t>
        </r>
      </text>
    </comment>
    <comment ref="C27" authorId="0" shapeId="0" xr:uid="{00000000-0006-0000-0300-000006000000}">
      <text>
        <r>
          <rPr>
            <sz val="11"/>
            <color theme="1"/>
            <rFont val="Calibri"/>
            <family val="2"/>
            <scheme val="minor"/>
          </rPr>
          <t>Cómo responder esta pregunta
Tu convicción de fondo. Es lo único que una IA no puede replicar de ti y lo único que genera adhesión real.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C6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Cómo llenar este campo
Escribe hechos, no adjetivos.
Mal: «buena comunicación». Bien: «he dictado 12 conferencias sectoriales en 3 años».
Si no lo puedes demostrar, no es un factor: es un deseo.</t>
        </r>
      </text>
    </comment>
    <comment ref="D6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Cómo llenar este campo
Cuánto afecta este factor a tu posicionamiento profesional. 5 = decisivo.</t>
        </r>
      </text>
    </comment>
    <comment ref="E6" authorId="0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Cómo llenar este campo
Qué tan pronto exige tu atención. 5 = si no actúo este trimestre, se me pasa el momento.</t>
        </r>
      </text>
    </comment>
  </commentList>
</comments>
</file>

<file path=xl/sharedStrings.xml><?xml version="1.0" encoding="utf-8"?>
<sst xmlns="http://schemas.openxmlformats.org/spreadsheetml/2006/main" count="271" uniqueCount="223">
  <si>
    <t>METODOLOGÍA M.A.R.C.A. 360°  ·  SISTEMA XPROF DE MARCA PERSONAL Y AUTORIDAD PROFESIONAL</t>
  </si>
  <si>
    <t>PASO 1 · DIAGNÓSTICO Y AUDITORÍA 360° DE TU MARCA PERSONAL   |   Código: MARCA-01-DIAG</t>
  </si>
  <si>
    <t>¿Para qué sirve esta hoja?   Es tu punto de partida: mide dónde estás hoy antes de decidir hacia dónde vas. Sin esta foto inicial, cualquier estrategia de marca personal es una corazonada.</t>
  </si>
  <si>
    <t>Fase M · Modelado y Autoconocimiento    ·    Tiempo estimado: 60–90 minutos    ·    XPROF Soluciones de Crecimiento &amp; Innovación    ·    Versión 2.0 (2026)</t>
  </si>
  <si>
    <t>LO PRIMERO QUE DEBES SABER</t>
  </si>
  <si>
    <t>Este archivo ya viene con datos de EJEMPLO precargados (los de un consultor industrial ficticio). No son tuyos: están ahí para que veas cómo se comporta el tablero cuando está lleno. Bórralos y escribe los tuyos.</t>
  </si>
  <si>
    <t>No necesitas saber Excel. Solo escribes números del 1 al 5 (o del 1 al 10) y eliges opciones de listas desplegables.</t>
  </si>
  <si>
    <t>Todo lo demás —brechas, prioridades, promedios, semáforos y gráficas— se calcula solo.</t>
  </si>
  <si>
    <t>Colores: las celdas BLANCAS las llenas tú. Las celdas LILA son cálculos automáticos; no escribas sobre ellas.</t>
  </si>
  <si>
    <t>Si pasas el cursor sobre los títulos de las columnas, aparece una nota explicando exactamente qué escribir ahí.</t>
  </si>
  <si>
    <t>QUÉ HAY EN CADA HOJA (en este orden)</t>
  </si>
  <si>
    <t>1. Competencias  →  Te calificas del 1 al 5 en 18 competencias agrupadas en 6 bloques. El sistema calcula tu brecha (lo que te falta) y te dice cuáles son urgentes y cuáles pueden esperar.</t>
  </si>
  <si>
    <t>2. Feedback 360  →  Le preguntas a 7 personas cómo te ven y comparas su respuesta con la tuya. La diferencia entre ambas es, literalmente, tu problema de marca personal.</t>
  </si>
  <si>
    <t>3. Valores y Propósito  →  Defines qué es innegociable para ti y redactas un primer borrador de tu propósito profesional.</t>
  </si>
  <si>
    <t>4. FODA Personal  →  Fortalezas, oportunidades, debilidades y amenazas, pero con números: cada factor recibe un índice de impacto y el sistema le asigna una estrategia automáticamente.</t>
  </si>
  <si>
    <t>5. Tablero  →  Tu diagnóstico visual: 4 indicadores, gráfica de radar, gráfica de brechas y un análisis escrito automático.</t>
  </si>
  <si>
    <t>TRES REGLAS QUE CAMBIAN EL RESULTADO</t>
  </si>
  <si>
    <t>Regla 1 — Sé brutalmente honesto. Un diagnóstico amable no sirve para nada. Si te pones 5 en todo, el sistema no tendrá nada que decirte y habrás perdido la mañana.</t>
  </si>
  <si>
    <t>Regla 2 — Para el Feedback 360, elige personas que te digan la verdad, no personas que te quieran. Envíales solo la hoja 2 y pídeles 3 palabras espontáneas. Si tardan mucho en responder, ese silencio también es un dato.</t>
  </si>
  <si>
    <t>Regla 3 — Llena las 5 hojas en una sola sesión si te es posible. El diagnóstico pierde fuerza cuando se hace por pedazos en semanas distintas: tu estado de ánimo termina calificando por ti.</t>
  </si>
  <si>
    <t>CÓMO SE INTERPRETA LO QUE SALGA</t>
  </si>
  <si>
    <t>Brecha = Nivel meta − Nivel de hoy. Es cuánto te falta. Pero una brecha grande en algo poco importante no es urgente, y una brecha mediana en algo crítico sí lo es. Por eso el sistema multiplica brecha × importancia antes de priorizar.</t>
  </si>
  <si>
    <t>Índice de coherencia = qué tan parecido es cómo te ves tú a cómo te ven los demás. Si es bajo, tu problema no es de capacidad sino de comunicación: eres bueno y nadie se ha enterado.</t>
  </si>
  <si>
    <t>Regla práctica: si tu madurez global supera 3,5/5 pero tu reputación externa está por debajo de 3,0, no necesitas estudiar más. Necesitas mostrarte más. Es el caso más frecuente entre profesionales con trayectoria.</t>
  </si>
  <si>
    <t>Ningún resultado de esta hoja es una sentencia. Es una línea base: el punto contra el cual medirás tu avance en 12 semanas.</t>
  </si>
  <si>
    <t>SOBRE QUÉ ESTÁ CONSTRUIDA ESTA HERRAMIENTA</t>
  </si>
  <si>
    <t>William Arruda (Reach Personal Branding) — fase «Discover»: no puedes diferenciarte de lo que aún no conoces de ti.</t>
  </si>
  <si>
    <t>Tom Peters (The Brand Called You, 1997) — el profesional entendido como una unidad de negocio con activos medibles.</t>
  </si>
  <si>
    <t>Daniel Goleman — la brecha entre autopercepción y percepción externa como el punto ciego más costoso de una carrera.</t>
  </si>
  <si>
    <t>Análisis FODA cuantitativo — el paso de la lista descriptiva clásica a una matriz priorizada por impacto y urgencia.</t>
  </si>
  <si>
    <t>FASE M · Modelado y Autoconocimiento</t>
  </si>
  <si>
    <t>1 · AUTOEVALUACIÓN DE COMPETENCIAS Y BRECHAS   |   Código: MARCA-01-DIAG</t>
  </si>
  <si>
    <t>¿Para qué sirve esta hoja?   Te calificas del 1 al 5 en 18 competencias. El sistema calcula qué te falta, qué tan urgente es y qué hacer al respecto.   Escala:  1 = no lo domino  ·  3 = promedio del mercado  ·  5 = soy referente.</t>
  </si>
  <si>
    <t>Fase M · Tiempo: 20 minutos    ·    ⚠ Los números son un EJEMPLO precargado: reemplázalos por los tuyos.</t>
  </si>
  <si>
    <t>CÓMO USARLA:   ▢ Celdas BLANCAS = tú las escribes.   ▨ Celdas LILA = se calculan solas, no las toques.   ▼ Celdas con flecha = elige de la lista.</t>
  </si>
  <si>
    <t>No.</t>
  </si>
  <si>
    <t>Bloque de competencia</t>
  </si>
  <si>
    <t>Competencia específica</t>
  </si>
  <si>
    <t>Nivel HOY (1-5)</t>
  </si>
  <si>
    <t>Nivel META (1-5)</t>
  </si>
  <si>
    <t>Importancia (1-5)</t>
  </si>
  <si>
    <t>Brecha</t>
  </si>
  <si>
    <t>Prioridad</t>
  </si>
  <si>
    <t>Qué hacer con esto (automático)</t>
  </si>
  <si>
    <t>Dominio Técnico</t>
  </si>
  <si>
    <t>Dominio profundo y actualizado de mi especialidad</t>
  </si>
  <si>
    <t>Resolución de problemas complejos y poco estructurados</t>
  </si>
  <si>
    <t>Conocimiento del negocio y del sector de mi cliente</t>
  </si>
  <si>
    <t>Método y Datos</t>
  </si>
  <si>
    <t>Diseño de metodologías, marcos y herramientas propias</t>
  </si>
  <si>
    <t>Análisis de datos y decisiones basadas en evidencia</t>
  </si>
  <si>
    <t>Gestión de proyectos y cumplimiento de entregables</t>
  </si>
  <si>
    <t>Comunicación</t>
  </si>
  <si>
    <t>Presentaciones y exposiciones de alto impacto</t>
  </si>
  <si>
    <t>Escritura profesional clara y persuasiva</t>
  </si>
  <si>
    <t>Storytelling: convertir mi experiencia en relato memorable</t>
  </si>
  <si>
    <t>Relaciones e Influencia</t>
  </si>
  <si>
    <t>Networking estratégico y construcción de red de valor</t>
  </si>
  <si>
    <t>Negociación comercial y manejo de objeciones</t>
  </si>
  <si>
    <t>Liderazgo e influencia sin autoridad formal</t>
  </si>
  <si>
    <t>IA y Aprendizaje</t>
  </si>
  <si>
    <t>Uso estratégico de IA generativa (prompting avanzado)</t>
  </si>
  <si>
    <t>Aprendizaje continuo y capacidad de desaprender rápido</t>
  </si>
  <si>
    <t>Pensamiento crítico frente a información automatizada</t>
  </si>
  <si>
    <t>Visibilidad y Criterio</t>
  </si>
  <si>
    <t>Gestión activa de mi marca personal y mi visibilidad</t>
  </si>
  <si>
    <t>Constancia en publicar y mostrar mi criterio profesional</t>
  </si>
  <si>
    <t>Ética profesional y criterio en el uso de la tecnología</t>
  </si>
  <si>
    <t>RESUMEN AUTOMÁTICO DE TU AUTOEVALUACIÓN</t>
  </si>
  <si>
    <t>Nivel promedio de hoy</t>
  </si>
  <si>
    <t>Nivel promedio meta</t>
  </si>
  <si>
    <t>Brecha promedio</t>
  </si>
  <si>
    <t>Competencias en prioridad ALTA</t>
  </si>
  <si>
    <t>2 · AUDITORÍA DE PERCEPCIÓN EXTERNA (FEEDBACK 360°)   |   Código: MARCA-01-DIAG</t>
  </si>
  <si>
    <t>¿Para qué sirve esta hoja?   Comparas cómo te ves tú con cómo te ven los demás. La distancia entre esas dos cifras es tu verdadero problema de marca: no lo que eres, sino lo que logras transmitir.</t>
  </si>
  <si>
    <t>Fase M · Tiempo: 15 min tuyos + 3 min de cada evaluador    ·    ⚠ Datos de EJEMPLO precargados: reemplázalos por tus evaluadores reales.</t>
  </si>
  <si>
    <t>CÓMO USARLA:   ▢ Celdas BLANCAS = tú las escribes.   ▨ Celdas LILA = se calculan solas, no las toques.   ▼ Celdas con flecha = elige de la lista.   La fila azul eres TÚ; las siguientes son quienes te evalúan.</t>
  </si>
  <si>
    <t>Nombre del evaluador</t>
  </si>
  <si>
    <t>Relación contigo</t>
  </si>
  <si>
    <t>Las 3 palabras con que te describe</t>
  </si>
  <si>
    <t>Claridad de lo que haces (1-5)</t>
  </si>
  <si>
    <t>Credibilidad que proyectas (1-5)</t>
  </si>
  <si>
    <t>Recuerdo de marca (1-5)</t>
  </si>
  <si>
    <t>Promedio</t>
  </si>
  <si>
    <t>Brecha vs. tu autoimagen</t>
  </si>
  <si>
    <t>Lectura automática</t>
  </si>
  <si>
    <t>TÚ</t>
  </si>
  <si>
    <t>Yo mismo/a (autoimagen)</t>
  </si>
  <si>
    <t>Autoimagen</t>
  </si>
  <si>
    <t>Metódico · Analítico · Confiable</t>
  </si>
  <si>
    <t>— referencia —</t>
  </si>
  <si>
    <t>Ana Ruiz</t>
  </si>
  <si>
    <t>Jefe / Superior</t>
  </si>
  <si>
    <t>Riguroso · Serio · Discreto</t>
  </si>
  <si>
    <t>Carlos Méndez</t>
  </si>
  <si>
    <t>Par o colega</t>
  </si>
  <si>
    <t>Estructurado · Paciente · Técnico</t>
  </si>
  <si>
    <t>Diana Salcedo</t>
  </si>
  <si>
    <t>Cliente</t>
  </si>
  <si>
    <t>Claro · Resolutivo · Puntual</t>
  </si>
  <si>
    <t>Jorge Peña</t>
  </si>
  <si>
    <t>Experto · Formal · Costoso</t>
  </si>
  <si>
    <t>Luisa Ariza</t>
  </si>
  <si>
    <t>Colaborador a cargo</t>
  </si>
  <si>
    <t>Exigente · Justo · Docente</t>
  </si>
  <si>
    <t>Marco Tulio Ríos</t>
  </si>
  <si>
    <t>Aliado o proveedor</t>
  </si>
  <si>
    <t>Profesional · Reservado · Cumplido</t>
  </si>
  <si>
    <t>Comunidad de LinkedIn</t>
  </si>
  <si>
    <t>Comunidad digital</t>
  </si>
  <si>
    <t>Poco visible · Desconocido</t>
  </si>
  <si>
    <t>ÍNDICES DE REPUTACIÓN (se calculan solos)</t>
  </si>
  <si>
    <t>Índice de reputación externa (promedio de quienes te evalúan)</t>
  </si>
  <si>
    <t>Es la nota que el mercado te pone hoy. Por debajo de 3,0 el problema es de visibilidad, no de talento.</t>
  </si>
  <si>
    <t>Tu autoimagen (cómo te calificas tú mismo)</t>
  </si>
  <si>
    <t>Tu propia percepción. Si es muy superior a la externa, tu marca sigue atrapada dentro de tu cabeza.</t>
  </si>
  <si>
    <t>Índice de coherencia (qué tan alineadas están ambas)</t>
  </si>
  <si>
    <t>Por encima del 85% tu comunicación funciona. Por debajo del 70% te están entendiendo mal.</t>
  </si>
  <si>
    <t>Tu dimensión más débil según los demás</t>
  </si>
  <si>
    <t>Es el frente donde debes concentrar tu estrategia de contenidos y de presencia.</t>
  </si>
  <si>
    <t>MENSAJE LISTO PARA COPIAR Y ENVIAR A TUS EVALUADORES</t>
  </si>
  <si>
    <t>«Hola [nombre]: estoy haciendo una revisión profesional seria y necesito una opinión honesta, no una amable. Son 4 preguntas y te toma 3 minutos.
1) ¿Con qué 3 palabras me describirías ante alguien que no me conoce?
2) Del 1 al 5, ¿qué tan claro tienes a qué me dedico exactamente y para quién?
3) Del 1 al 5, ¿cuánta autoridad me ves en ese tema?
4) Del 1 al 5, si mañana necesitaras a alguien de mi especialidad, ¿qué tan probable es que pienses en mí de primero?
Te agradezco de verdad la franqueza: me sirve muchísimo más que un cumplido.»</t>
  </si>
  <si>
    <t>3 · VALORES INNEGOCIABLES Y PROPÓSITO PROFESIONAL   |   Código: MARCA-01-DIAG</t>
  </si>
  <si>
    <t>¿Para qué sirve esta hoja?   Tu marca personal no se sostiene sobre lo que sabes hacer, sino sobre lo que no estás dispuesto a negociar. Aquí defines esos límites y redactas el primer borrador de tu propósito.</t>
  </si>
  <si>
    <t>Fase M · Tiempo: 20 minutos    ·    ⚠ Datos de EJEMPLO precargados: reemplázalos por los tuyos.</t>
  </si>
  <si>
    <t>Valor</t>
  </si>
  <si>
    <t>Qué significa concretamente en mi trabajo diario</t>
  </si>
  <si>
    <t>Importancia (1-10)</t>
  </si>
  <si>
    <t>¿Lo vivo hoy? (1-10)</t>
  </si>
  <si>
    <t>Distancia</t>
  </si>
  <si>
    <t>Estado</t>
  </si>
  <si>
    <t>Puntaje</t>
  </si>
  <si>
    <t>Excelencia</t>
  </si>
  <si>
    <t>Entregar siempre por encima de lo que se espera de mí.</t>
  </si>
  <si>
    <t>Rigor</t>
  </si>
  <si>
    <t>No afirmo nada que no pueda sustentar con datos o experiencia.</t>
  </si>
  <si>
    <t>Honestidad</t>
  </si>
  <si>
    <t>Le digo al cliente lo que necesita oír, no lo que quiere oír.</t>
  </si>
  <si>
    <t>Aprendizaje</t>
  </si>
  <si>
    <t>Dedico tiempo protegido cada semana a estudiar y practicar.</t>
  </si>
  <si>
    <t>Impacto real</t>
  </si>
  <si>
    <t>Mido mi trabajo por el resultado del cliente, no por las horas.</t>
  </si>
  <si>
    <t>Generosidad</t>
  </si>
  <si>
    <t>Comparto lo que sé sin condicionarlo a una venta.</t>
  </si>
  <si>
    <t>Autonomía</t>
  </si>
  <si>
    <t>Decido con quién, cómo y en qué condiciones trabajo.</t>
  </si>
  <si>
    <t>Coherencia</t>
  </si>
  <si>
    <t>Lo que publico y lo que hago son exactamente la misma cosa.</t>
  </si>
  <si>
    <t>Serenidad</t>
  </si>
  <si>
    <t>Sostengo mi criterio bajo presión y sin hacer ruido.</t>
  </si>
  <si>
    <t>Legado</t>
  </si>
  <si>
    <t>Quiero dejar método replicable, no solo proyectos entregados.</t>
  </si>
  <si>
    <t>TUS 3 VALORES RECTORES · los que deben atravesar toda tu comunicación</t>
  </si>
  <si>
    <t>Valor rector #1</t>
  </si>
  <si>
    <t>Valor rector #2</t>
  </si>
  <si>
    <t>Valor rector #3</t>
  </si>
  <si>
    <t>CONSTRUCTOR DE PROPÓSITO PROFESIONAL · responde estas 4 preguntas</t>
  </si>
  <si>
    <t>1. ¿A QUIÉN ayudas?</t>
  </si>
  <si>
    <t>directores de operaciones de empresas industriales medianas</t>
  </si>
  <si>
    <t>↑ reemplaza el ejemplo por tu respuesta</t>
  </si>
  <si>
    <t>2. ¿QUÉ RESULTADO concreto les entregas?</t>
  </si>
  <si>
    <t>recuperar la rentabilidad que pierden en fallas de proceso</t>
  </si>
  <si>
    <t>3. ¿CÓMO lo haces distinto?</t>
  </si>
  <si>
    <t>un diagnóstico completo de planta en 5 días, no en 5 meses</t>
  </si>
  <si>
    <t>4. ¿POR QUÉ te mueve hacerlo?</t>
  </si>
  <si>
    <t>la excelencia operativa no debería ser un privilegio de las multinacionales</t>
  </si>
  <si>
    <t>TU BORRADOR DE PROPÓSITO PROFESIONAL (se arma solo con tus 4 respuestas)</t>
  </si>
  <si>
    <t>→ Guarda esta frase. La vas a necesitar en el Paso 2 (Lienzo Canvas) y en el Paso 3 (Declaración de Marca), y es exactamente lo que debes pegarle a la IA cuando uses el Prompt 2 de la Guía de Prompts.</t>
  </si>
  <si>
    <t>4 · MATRIZ FODA PERSONAL CUANTIFICADA   |   Código: MARCA-01-DIAG</t>
  </si>
  <si>
    <t>¿Para qué sirve esta hoja?   El FODA clásico es una lista de buenas intenciones. Este le pone números: cada factor recibe un índice de impacto y el sistema te dice qué hacer con él y en qué orden.</t>
  </si>
  <si>
    <t>Fase M · Tiempo: 25 minutos    ·    ⚠ Datos de EJEMPLO precargados: reemplázalos por tu realidad.</t>
  </si>
  <si>
    <t>Cuadrante</t>
  </si>
  <si>
    <t>Factor identificado (concreto y verificable)</t>
  </si>
  <si>
    <t>Impacto (1-5)</t>
  </si>
  <si>
    <t>Urgencia (1-5)</t>
  </si>
  <si>
    <t>Índice</t>
  </si>
  <si>
    <t>Estrategia sugerida (automática)</t>
  </si>
  <si>
    <t>Mi acción concreta</t>
  </si>
  <si>
    <t>Plazo</t>
  </si>
  <si>
    <t>Fortaleza</t>
  </si>
  <si>
    <t>20 años de experiencia verificable en el sector industrial</t>
  </si>
  <si>
    <t>Metodología propia ya probada con más de 40 clientes</t>
  </si>
  <si>
    <t>Reputación intacta y red de referidos activa</t>
  </si>
  <si>
    <t>Oportunidad</t>
  </si>
  <si>
    <t>Casi ningún referente de mi sector publica con rigor en LinkedIn</t>
  </si>
  <si>
    <t>La IA generativa me permite producir contenido 5 veces más rápido</t>
  </si>
  <si>
    <t>Creciente demanda de asesoría externa en juntas y comités directivos</t>
  </si>
  <si>
    <t>Debilidad</t>
  </si>
  <si>
    <t>Presencia digital casi nula: nadie me encuentra si no me refieren</t>
  </si>
  <si>
    <t>No tengo una oferta empaquetada, cotizo todo a la medida</t>
  </si>
  <si>
    <t>Dependo de 2 clientes para el 70% de mis ingresos</t>
  </si>
  <si>
    <t>Amenaza</t>
  </si>
  <si>
    <t>Consultores más jóvenes y más visibles capturan el mercado nuevo</t>
  </si>
  <si>
    <t>La IA está comoditizando los diagnósticos básicos que hoy cobro</t>
  </si>
  <si>
    <t>Mi conocimiento vive solo en mi cabeza: no es transferible ni vendible</t>
  </si>
  <si>
    <t>BALANCE ESTRATÉGICO AUTOMÁTICO</t>
  </si>
  <si>
    <t>Peso interno positivo · Fortalezas</t>
  </si>
  <si>
    <t>Peso interno negativo · Debilidades</t>
  </si>
  <si>
    <t>Peso externo favorable · Oportunidades</t>
  </si>
  <si>
    <t>Peso externo adverso · Amenazas</t>
  </si>
  <si>
    <t>DIAGNÓSTICO ESTRATÉGICO AUTOMÁTICO</t>
  </si>
  <si>
    <t>5 · TABLERO DE DIAGNÓSTICO 360°   |   Código: MARCA-01-DIAG</t>
  </si>
  <si>
    <t>¿Para qué sirve esta hoja?   Tu radiografía completa en una sola pantalla. Todo lo que ves aquí se calcula solo a partir de las cuatro hojas anteriores: no tienes que escribir nada en esta hoja.</t>
  </si>
  <si>
    <t>Fase M · Lectura: 5 minutos    ·    Hoja de solo lectura: todos los valores son automáticos.</t>
  </si>
  <si>
    <t>INDICADORES CLAVE DE TU DIAGNÓSTICO</t>
  </si>
  <si>
    <t>MADUREZ PROFESIONAL GLOBAL</t>
  </si>
  <si>
    <t>REPUTACIÓN EXTERNA</t>
  </si>
  <si>
    <t>COHERENCIA DE PERCEPCIÓN</t>
  </si>
  <si>
    <t>BRECHAS CRÍTICAS ABIERTAS</t>
  </si>
  <si>
    <t>sobre 5,00 · tu nivel real de hoy</t>
  </si>
  <si>
    <t>sobre 5,00 · la nota que te pone el mercado</t>
  </si>
  <si>
    <t>100% = te ven exactamente como te ves tú</t>
  </si>
  <si>
    <t>competencias en prioridad Alta</t>
  </si>
  <si>
    <t>MADUREZ POR BLOQUE DE COMPETENCIA  ·  es la base de las dos gráficas</t>
  </si>
  <si>
    <t>Nivel HOY</t>
  </si>
  <si>
    <t>Nivel META</t>
  </si>
  <si>
    <t>Qué significa este resultado</t>
  </si>
  <si>
    <t>COHERENCIA DE VALORES, PERCEPCIÓN Y BALANCE FODA</t>
  </si>
  <si>
    <t>Valores en incoherencia (los declaras pero no los vives)</t>
  </si>
  <si>
    <t>Factores FODA en zona crítica (índice 16 o más)</t>
  </si>
  <si>
    <t>Tu dimensión externa más débil</t>
  </si>
  <si>
    <t>Tu valor rector #1 (debe atravesar toda tu comunicación)</t>
  </si>
  <si>
    <t>LECTURA DIRECTIVA AUTOMÁTICA DE TU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</si>
</sst>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2.5"/>
      <color rgb="FFFFFFFF"/>
      <name val="Segoe UI"/>
    </font>
    <font>
      <b/>
      <sz val="11"/>
      <color rgb="FF5B21B6"/>
      <name val="Segoe UI"/>
    </font>
    <font>
      <sz val="9.5"/>
      <color rgb="FF0F172A"/>
      <name val="Segoe UI"/>
    </font>
    <font>
      <i/>
      <sz val="8.5"/>
      <color rgb="FF475569"/>
      <name val="Segoe UI"/>
    </font>
    <font>
      <b/>
      <sz val="10"/>
      <color rgb="FFFFFFFF"/>
      <name val="Segoe UI"/>
    </font>
    <font>
      <b/>
      <sz val="9.5"/>
      <color rgb="FF7C3AED"/>
      <name val="Segoe UI"/>
    </font>
    <font>
      <b/>
      <sz val="9.5"/>
      <color rgb="FF475569"/>
      <name val="Segoe UI"/>
    </font>
    <font>
      <sz val="8.5"/>
      <color rgb="FF475569"/>
      <name val="Segoe UI"/>
    </font>
    <font>
      <b/>
      <sz val="9.5"/>
      <color rgb="FFFFFFFF"/>
      <name val="Segoe UI"/>
    </font>
    <font>
      <b/>
      <sz val="9.5"/>
      <color rgb="FF5B21B6"/>
      <name val="Segoe UI"/>
    </font>
    <font>
      <sz val="8.5"/>
      <color rgb="FF5B21B6"/>
      <name val="Segoe UI"/>
    </font>
    <font>
      <b/>
      <sz val="8.5"/>
      <color rgb="FF475569"/>
      <name val="Segoe UI"/>
    </font>
    <font>
      <b/>
      <sz val="15"/>
      <color rgb="FF5B21B6"/>
      <name val="Segoe UI"/>
    </font>
    <font>
      <b/>
      <sz val="9.5"/>
      <color rgb="FF0F172A"/>
      <name val="Segoe UI"/>
    </font>
    <font>
      <b/>
      <sz val="13"/>
      <color rgb="FF5B21B6"/>
      <name val="Segoe UI"/>
    </font>
    <font>
      <b/>
      <sz val="12"/>
      <color rgb="FF5B21B6"/>
      <name val="Segoe UI"/>
    </font>
    <font>
      <sz val="10"/>
      <color rgb="FF0F172A"/>
      <name val="Segoe UI"/>
    </font>
    <font>
      <i/>
      <sz val="8.5"/>
      <color rgb="FF94A3B8"/>
      <name val="Segoe UI"/>
    </font>
    <font>
      <i/>
      <sz val="9"/>
      <color rgb="FF475569"/>
      <name val="Segoe UI"/>
    </font>
    <font>
      <b/>
      <sz val="8.5"/>
      <color rgb="FFFFFFFF"/>
      <name val="Segoe UI"/>
    </font>
    <font>
      <b/>
      <sz val="20"/>
      <color rgb="FF5B21B6"/>
      <name val="Segoe UI"/>
    </font>
    <font>
      <i/>
      <sz val="8"/>
      <color rgb="FF475569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FFFFFF"/>
      </patternFill>
    </fill>
    <fill>
      <patternFill patternType="solid">
        <fgColor rgb="FF7C3AED"/>
      </patternFill>
    </fill>
    <fill>
      <patternFill patternType="solid">
        <fgColor rgb="FFF8FAFC"/>
      </patternFill>
    </fill>
    <fill>
      <patternFill patternType="solid">
        <fgColor rgb="FFCFFAFE"/>
      </patternFill>
    </fill>
    <fill>
      <patternFill patternType="solid">
        <fgColor rgb="FF0891B2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C3AED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rgb="FF0891B2"/>
      </left>
      <right style="thin">
        <color rgb="FF0891B2"/>
      </right>
      <top style="thin">
        <color rgb="FF0891B2"/>
      </top>
      <bottom style="thin">
        <color rgb="FF0891B2"/>
      </bottom>
      <diagonal/>
    </border>
    <border>
      <left style="medium">
        <color rgb="FF5B21B6"/>
      </left>
      <right/>
      <top style="medium">
        <color rgb="FF5B21B6"/>
      </top>
      <bottom/>
      <diagonal/>
    </border>
    <border>
      <left/>
      <right/>
      <top style="medium">
        <color rgb="FF5B21B6"/>
      </top>
      <bottom/>
      <diagonal/>
    </border>
    <border>
      <left/>
      <right style="medium">
        <color rgb="FF5B21B6"/>
      </right>
      <top style="medium">
        <color rgb="FF5B21B6"/>
      </top>
      <bottom/>
      <diagonal/>
    </border>
    <border>
      <left style="medium">
        <color rgb="FF5B21B6"/>
      </left>
      <right/>
      <top/>
      <bottom style="medium">
        <color rgb="FF5B21B6"/>
      </bottom>
      <diagonal/>
    </border>
    <border>
      <left/>
      <right/>
      <top/>
      <bottom style="medium">
        <color rgb="FF5B21B6"/>
      </bottom>
      <diagonal/>
    </border>
    <border>
      <left/>
      <right style="medium">
        <color rgb="FF5B21B6"/>
      </right>
      <top/>
      <bottom style="medium">
        <color rgb="FF5B21B6"/>
      </bottom>
      <diagonal/>
    </border>
    <border>
      <left style="thin">
        <color rgb="FFEDE9FE"/>
      </left>
      <right/>
      <top style="medium">
        <color rgb="FF5B21B6"/>
      </top>
      <bottom/>
      <diagonal/>
    </border>
    <border>
      <left/>
      <right style="thin">
        <color rgb="FFEDE9FE"/>
      </right>
      <top style="medium">
        <color rgb="FF5B21B6"/>
      </top>
      <bottom/>
      <diagonal/>
    </border>
    <border>
      <left style="thin">
        <color rgb="FFEDE9FE"/>
      </left>
      <right/>
      <top/>
      <bottom/>
      <diagonal/>
    </border>
    <border>
      <left/>
      <right/>
      <top/>
      <bottom/>
      <diagonal/>
    </border>
    <border>
      <left/>
      <right style="thin">
        <color rgb="FFEDE9FE"/>
      </right>
      <top/>
      <bottom/>
      <diagonal/>
    </border>
    <border>
      <left style="thin">
        <color rgb="FFEDE9FE"/>
      </left>
      <right/>
      <top/>
      <bottom style="thin">
        <color rgb="FFEDE9FE"/>
      </bottom>
      <diagonal/>
    </border>
    <border>
      <left/>
      <right/>
      <top/>
      <bottom style="thin">
        <color rgb="FFEDE9FE"/>
      </bottom>
      <diagonal/>
    </border>
    <border>
      <left/>
      <right style="thin">
        <color rgb="FFEDE9FE"/>
      </right>
      <top/>
      <bottom style="thin">
        <color rgb="FFEDE9FE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9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left" vertical="center" wrapText="1"/>
    </xf>
    <xf numFmtId="1" fontId="10" fillId="4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3" fillId="5" borderId="2" xfId="0" applyFont="1" applyFill="1" applyBorder="1" applyAlignment="1">
      <alignment horizontal="left" vertical="center" wrapText="1" indent="1"/>
    </xf>
    <xf numFmtId="0" fontId="0" fillId="5" borderId="2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5" fillId="6" borderId="0" xfId="0" applyFont="1" applyFill="1" applyAlignment="1">
      <alignment horizontal="left" vertical="center" indent="1"/>
    </xf>
    <xf numFmtId="0" fontId="0" fillId="0" borderId="0" xfId="0"/>
    <xf numFmtId="0" fontId="3" fillId="7" borderId="2" xfId="0" applyFont="1" applyFill="1" applyBorder="1" applyAlignment="1">
      <alignment horizontal="left" vertical="center" wrapText="1" indent="1"/>
    </xf>
    <xf numFmtId="0" fontId="0" fillId="7" borderId="2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8" fillId="7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 indent="1"/>
    </xf>
    <xf numFmtId="0" fontId="14" fillId="3" borderId="2" xfId="0" applyFont="1" applyFill="1" applyBorder="1" applyAlignment="1">
      <alignment horizontal="left" vertical="center" wrapText="1" indent="1"/>
    </xf>
    <xf numFmtId="0" fontId="15" fillId="4" borderId="2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left" vertical="top" wrapText="1" indent="1"/>
    </xf>
    <xf numFmtId="0" fontId="0" fillId="8" borderId="4" xfId="0" applyFill="1" applyBorder="1"/>
    <xf numFmtId="0" fontId="5" fillId="9" borderId="0" xfId="0" applyFont="1" applyFill="1" applyAlignment="1">
      <alignment horizontal="left" vertical="center" indent="1"/>
    </xf>
    <xf numFmtId="0" fontId="17" fillId="5" borderId="2" xfId="0" applyFont="1" applyFill="1" applyBorder="1" applyAlignment="1">
      <alignment horizontal="left" vertical="center" wrapText="1" indent="1"/>
    </xf>
    <xf numFmtId="0" fontId="14" fillId="8" borderId="2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1"/>
    </xf>
    <xf numFmtId="0" fontId="18" fillId="7" borderId="2" xfId="0" applyFont="1" applyFill="1" applyBorder="1" applyAlignment="1">
      <alignment horizontal="left" vertical="center" wrapText="1" indent="1"/>
    </xf>
    <xf numFmtId="0" fontId="9" fillId="2" borderId="5" xfId="0" applyFont="1" applyFill="1" applyBorder="1" applyAlignment="1">
      <alignment horizontal="left" vertical="center" indent="1"/>
    </xf>
    <xf numFmtId="0" fontId="0" fillId="0" borderId="6" xfId="0" applyBorder="1"/>
    <xf numFmtId="0" fontId="0" fillId="0" borderId="7" xfId="0" applyBorder="1"/>
    <xf numFmtId="0" fontId="14" fillId="3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left" vertical="center" indent="1"/>
    </xf>
    <xf numFmtId="0" fontId="17" fillId="4" borderId="8" xfId="0" applyFont="1" applyFill="1" applyBorder="1" applyAlignment="1">
      <alignment horizontal="left" vertical="center" wrapText="1" indent="1"/>
    </xf>
    <xf numFmtId="0" fontId="0" fillId="0" borderId="9" xfId="0" applyBorder="1"/>
    <xf numFmtId="0" fontId="0" fillId="0" borderId="10" xfId="0" applyBorder="1"/>
    <xf numFmtId="0" fontId="4" fillId="0" borderId="2" xfId="0" applyFont="1" applyBorder="1" applyAlignment="1">
      <alignment horizontal="left" vertical="center" indent="1"/>
    </xf>
    <xf numFmtId="0" fontId="14" fillId="3" borderId="2" xfId="0" applyFont="1" applyFill="1" applyBorder="1" applyAlignment="1">
      <alignment horizontal="left" vertical="center" indent="1"/>
    </xf>
    <xf numFmtId="0" fontId="15" fillId="4" borderId="2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11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20" fillId="6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14" fillId="7" borderId="2" xfId="0" applyFont="1" applyFill="1" applyBorder="1" applyAlignment="1">
      <alignment horizontal="left" vertical="center" indent="1"/>
    </xf>
    <xf numFmtId="0" fontId="3" fillId="7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 indent="1"/>
    </xf>
    <xf numFmtId="0" fontId="2" fillId="4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23"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155E75"/>
        <name val="Segoe UI"/>
      </font>
      <fill>
        <patternFill patternType="solid">
          <fgColor rgb="FFCFFAFE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t>Perfil de madurez: dónde estás hoy frente a dónde necesitas estar</a:t>
            </a:r>
          </a:p>
        </c:rich>
      </c:tx>
      <c:overlay val="1"/>
    </c:title>
    <c:autoTitleDeleted val="0"/>
    <c:plotArea>
      <c:layout/>
      <c:radarChart>
        <c:radarStyle val="marker"/>
        <c:varyColors val="1"/>
        <c:ser>
          <c:idx val="0"/>
          <c:order val="0"/>
          <c:tx>
            <c:strRef>
              <c:f>'5. Tablero'!$D$12</c:f>
              <c:strCache>
                <c:ptCount val="1"/>
                <c:pt idx="0">
                  <c:v>Nivel HOY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'5. Tablero'!$A$13:$A$18</c:f>
              <c:strCache>
                <c:ptCount val="6"/>
                <c:pt idx="0">
                  <c:v>Dominio Técnico</c:v>
                </c:pt>
                <c:pt idx="1">
                  <c:v>Método y Datos</c:v>
                </c:pt>
                <c:pt idx="2">
                  <c:v>Comunicación</c:v>
                </c:pt>
                <c:pt idx="3">
                  <c:v>Relaciones e Influencia</c:v>
                </c:pt>
                <c:pt idx="4">
                  <c:v>IA y Aprendizaje</c:v>
                </c:pt>
                <c:pt idx="5">
                  <c:v>Visibilidad y Criterio</c:v>
                </c:pt>
              </c:strCache>
            </c:strRef>
          </c:cat>
          <c:val>
            <c:numRef>
              <c:f>'5. Tablero'!$D$13:$D$18</c:f>
              <c:numCache>
                <c:formatCode>General</c:formatCode>
                <c:ptCount val="6"/>
                <c:pt idx="0">
                  <c:v>3.67</c:v>
                </c:pt>
                <c:pt idx="1">
                  <c:v>3.67</c:v>
                </c:pt>
                <c:pt idx="2">
                  <c:v>2.67</c:v>
                </c:pt>
                <c:pt idx="3">
                  <c:v>3</c:v>
                </c:pt>
                <c:pt idx="4">
                  <c:v>3.67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6-4679-941F-E548CD9A3389}"/>
            </c:ext>
          </c:extLst>
        </c:ser>
        <c:ser>
          <c:idx val="1"/>
          <c:order val="1"/>
          <c:tx>
            <c:strRef>
              <c:f>'5. Tablero'!$E$12</c:f>
              <c:strCache>
                <c:ptCount val="1"/>
                <c:pt idx="0">
                  <c:v>Nivel META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'5. Tablero'!$A$13:$A$18</c:f>
              <c:strCache>
                <c:ptCount val="6"/>
                <c:pt idx="0">
                  <c:v>Dominio Técnico</c:v>
                </c:pt>
                <c:pt idx="1">
                  <c:v>Método y Datos</c:v>
                </c:pt>
                <c:pt idx="2">
                  <c:v>Comunicación</c:v>
                </c:pt>
                <c:pt idx="3">
                  <c:v>Relaciones e Influencia</c:v>
                </c:pt>
                <c:pt idx="4">
                  <c:v>IA y Aprendizaje</c:v>
                </c:pt>
                <c:pt idx="5">
                  <c:v>Visibilidad y Criterio</c:v>
                </c:pt>
              </c:strCache>
            </c:strRef>
          </c:cat>
          <c:val>
            <c:numRef>
              <c:f>'5. Tablero'!$E$13:$E$18</c:f>
              <c:numCache>
                <c:formatCode>General</c:formatCode>
                <c:ptCount val="6"/>
                <c:pt idx="0">
                  <c:v>5</c:v>
                </c:pt>
                <c:pt idx="1">
                  <c:v>4.67</c:v>
                </c:pt>
                <c:pt idx="2">
                  <c:v>5</c:v>
                </c:pt>
                <c:pt idx="3">
                  <c:v>4.67</c:v>
                </c:pt>
                <c:pt idx="4">
                  <c:v>5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16-4679-941F-E548CD9A33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5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t>Tamaño de la brecha por bloque (mientras más larga, más urgente)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'5. Tablero'!$F$12</c:f>
              <c:strCache>
                <c:ptCount val="1"/>
                <c:pt idx="0">
                  <c:v>Brecha</c:v>
                </c:pt>
              </c:strCache>
            </c:strRef>
          </c:tx>
          <c:spPr>
            <a:solidFill>
              <a:srgbClr val="7C3AED"/>
            </a:solidFill>
            <a:ln>
              <a:prstDash val="solid"/>
            </a:ln>
          </c:spPr>
          <c:invertIfNegative val="1"/>
          <c:cat>
            <c:strRef>
              <c:f>'5. Tablero'!$A$13:$A$18</c:f>
              <c:strCache>
                <c:ptCount val="6"/>
                <c:pt idx="0">
                  <c:v>Dominio Técnico</c:v>
                </c:pt>
                <c:pt idx="1">
                  <c:v>Método y Datos</c:v>
                </c:pt>
                <c:pt idx="2">
                  <c:v>Comunicación</c:v>
                </c:pt>
                <c:pt idx="3">
                  <c:v>Relaciones e Influencia</c:v>
                </c:pt>
                <c:pt idx="4">
                  <c:v>IA y Aprendizaje</c:v>
                </c:pt>
                <c:pt idx="5">
                  <c:v>Visibilidad y Criterio</c:v>
                </c:pt>
              </c:strCache>
            </c:strRef>
          </c:cat>
          <c:val>
            <c:numRef>
              <c:f>'5. Tablero'!$F$13:$F$18</c:f>
              <c:numCache>
                <c:formatCode>General</c:formatCode>
                <c:ptCount val="6"/>
                <c:pt idx="0">
                  <c:v>1.33</c:v>
                </c:pt>
                <c:pt idx="1">
                  <c:v>1</c:v>
                </c:pt>
                <c:pt idx="2">
                  <c:v>2.33</c:v>
                </c:pt>
                <c:pt idx="3">
                  <c:v>1.67</c:v>
                </c:pt>
                <c:pt idx="4">
                  <c:v>1.33</c:v>
                </c:pt>
                <c:pt idx="5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4FC-447A-A118-59AAE6BD7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0</xdr:rowOff>
    </xdr:from>
    <xdr:ext cx="5040000" cy="34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19</xdr:row>
      <xdr:rowOff>0</xdr:rowOff>
    </xdr:from>
    <xdr:ext cx="5040000" cy="34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view="pageLayout" showGridLines="0" tabSelected="1" workbookViewId="0">
      <pane ySplit="4" topLeftCell="A5" activePane="bottomLeft" state="frozen"/>
      <selection pane="bottomLeft" sqref="A1:G1"/>
    </sheetView>
  </sheetViews>
  <sheetFormatPr baseColWidth="10" defaultColWidth="8.88671875" defaultRowHeight="14.4" x14ac:dyDescent="0.3"/>
  <cols>
    <col min="1" max="1" width="4" customWidth="1"/>
    <col min="2" max="2" width="26" customWidth="1"/>
    <col min="3" max="5" width="30" customWidth="1"/>
    <col min="6" max="6" width="22" customWidth="1"/>
    <col min="7" max="7" width="16" customWidth="1"/>
  </cols>
  <sheetData>
    <row r="1" spans="1:7" ht="30" customHeight="1" x14ac:dyDescent="0.3">
      <c r="A1" s="17" t="s">
        <v>0</v>
      </c>
      <c r="B1" s="18"/>
      <c r="C1" s="18"/>
      <c r="D1" s="18"/>
      <c r="E1" s="18"/>
      <c r="F1" s="18"/>
      <c r="G1" s="18"/>
    </row>
    <row r="2" spans="1:7" ht="24" customHeight="1" x14ac:dyDescent="0.3">
      <c r="A2" s="25" t="s">
        <v>1</v>
      </c>
      <c r="B2" s="18"/>
      <c r="C2" s="18"/>
      <c r="D2" s="18"/>
      <c r="E2" s="18"/>
      <c r="F2" s="18"/>
      <c r="G2" s="18"/>
    </row>
    <row r="3" spans="1:7" ht="31.95" customHeight="1" x14ac:dyDescent="0.3">
      <c r="A3" s="23" t="s">
        <v>2</v>
      </c>
      <c r="B3" s="18"/>
      <c r="C3" s="18"/>
      <c r="D3" s="18"/>
      <c r="E3" s="18"/>
      <c r="F3" s="18"/>
      <c r="G3" s="18"/>
    </row>
    <row r="4" spans="1:7" ht="16.95" customHeight="1" x14ac:dyDescent="0.3">
      <c r="A4" s="26" t="s">
        <v>3</v>
      </c>
      <c r="B4" s="18"/>
      <c r="C4" s="18"/>
      <c r="D4" s="18"/>
      <c r="E4" s="18"/>
      <c r="F4" s="18"/>
      <c r="G4" s="18"/>
    </row>
    <row r="6" spans="1:7" ht="22.05" customHeight="1" x14ac:dyDescent="0.3">
      <c r="A6" s="19" t="s">
        <v>4</v>
      </c>
      <c r="B6" s="20"/>
      <c r="C6" s="20"/>
      <c r="D6" s="20"/>
      <c r="E6" s="20"/>
      <c r="F6" s="20"/>
      <c r="G6" s="20"/>
    </row>
    <row r="7" spans="1:7" ht="25.95" customHeight="1" x14ac:dyDescent="0.3">
      <c r="A7" s="15" t="s">
        <v>5</v>
      </c>
      <c r="B7" s="16"/>
      <c r="C7" s="16"/>
      <c r="D7" s="16"/>
      <c r="E7" s="16"/>
      <c r="F7" s="16"/>
      <c r="G7" s="16"/>
    </row>
    <row r="8" spans="1:7" ht="15" customHeight="1" x14ac:dyDescent="0.3">
      <c r="A8" s="21" t="s">
        <v>6</v>
      </c>
      <c r="B8" s="22"/>
      <c r="C8" s="22"/>
      <c r="D8" s="22"/>
      <c r="E8" s="22"/>
      <c r="F8" s="22"/>
      <c r="G8" s="22"/>
    </row>
    <row r="9" spans="1:7" ht="15" customHeight="1" x14ac:dyDescent="0.3">
      <c r="A9" s="15" t="s">
        <v>7</v>
      </c>
      <c r="B9" s="16"/>
      <c r="C9" s="16"/>
      <c r="D9" s="16"/>
      <c r="E9" s="16"/>
      <c r="F9" s="16"/>
      <c r="G9" s="16"/>
    </row>
    <row r="10" spans="1:7" ht="15" customHeight="1" x14ac:dyDescent="0.3">
      <c r="A10" s="21" t="s">
        <v>8</v>
      </c>
      <c r="B10" s="22"/>
      <c r="C10" s="22"/>
      <c r="D10" s="22"/>
      <c r="E10" s="22"/>
      <c r="F10" s="22"/>
      <c r="G10" s="22"/>
    </row>
    <row r="11" spans="1:7" ht="15" customHeight="1" x14ac:dyDescent="0.3">
      <c r="A11" s="15" t="s">
        <v>9</v>
      </c>
      <c r="B11" s="16"/>
      <c r="C11" s="16"/>
      <c r="D11" s="16"/>
      <c r="E11" s="16"/>
      <c r="F11" s="16"/>
      <c r="G11" s="16"/>
    </row>
    <row r="13" spans="1:7" ht="22.05" customHeight="1" x14ac:dyDescent="0.3">
      <c r="A13" s="19" t="s">
        <v>10</v>
      </c>
      <c r="B13" s="20"/>
      <c r="C13" s="20"/>
      <c r="D13" s="20"/>
      <c r="E13" s="20"/>
      <c r="F13" s="20"/>
      <c r="G13" s="20"/>
    </row>
    <row r="14" spans="1:7" ht="25.95" customHeight="1" x14ac:dyDescent="0.3">
      <c r="A14" s="21" t="s">
        <v>11</v>
      </c>
      <c r="B14" s="22"/>
      <c r="C14" s="22"/>
      <c r="D14" s="22"/>
      <c r="E14" s="22"/>
      <c r="F14" s="22"/>
      <c r="G14" s="22"/>
    </row>
    <row r="15" spans="1:7" ht="25.95" customHeight="1" x14ac:dyDescent="0.3">
      <c r="A15" s="15" t="s">
        <v>12</v>
      </c>
      <c r="B15" s="16"/>
      <c r="C15" s="16"/>
      <c r="D15" s="16"/>
      <c r="E15" s="16"/>
      <c r="F15" s="16"/>
      <c r="G15" s="16"/>
    </row>
    <row r="16" spans="1:7" ht="25.95" customHeight="1" x14ac:dyDescent="0.3">
      <c r="A16" s="21" t="s">
        <v>13</v>
      </c>
      <c r="B16" s="22"/>
      <c r="C16" s="22"/>
      <c r="D16" s="22"/>
      <c r="E16" s="22"/>
      <c r="F16" s="22"/>
      <c r="G16" s="22"/>
    </row>
    <row r="17" spans="1:7" ht="25.95" customHeight="1" x14ac:dyDescent="0.3">
      <c r="A17" s="15" t="s">
        <v>14</v>
      </c>
      <c r="B17" s="16"/>
      <c r="C17" s="16"/>
      <c r="D17" s="16"/>
      <c r="E17" s="16"/>
      <c r="F17" s="16"/>
      <c r="G17" s="16"/>
    </row>
    <row r="18" spans="1:7" ht="25.95" customHeight="1" x14ac:dyDescent="0.3">
      <c r="A18" s="21" t="s">
        <v>15</v>
      </c>
      <c r="B18" s="22"/>
      <c r="C18" s="22"/>
      <c r="D18" s="22"/>
      <c r="E18" s="22"/>
      <c r="F18" s="22"/>
      <c r="G18" s="22"/>
    </row>
    <row r="20" spans="1:7" ht="22.05" customHeight="1" x14ac:dyDescent="0.3">
      <c r="A20" s="19" t="s">
        <v>16</v>
      </c>
      <c r="B20" s="20"/>
      <c r="C20" s="20"/>
      <c r="D20" s="20"/>
      <c r="E20" s="20"/>
      <c r="F20" s="20"/>
      <c r="G20" s="20"/>
    </row>
    <row r="21" spans="1:7" ht="25.95" customHeight="1" x14ac:dyDescent="0.3">
      <c r="A21" s="15" t="s">
        <v>17</v>
      </c>
      <c r="B21" s="16"/>
      <c r="C21" s="16"/>
      <c r="D21" s="16"/>
      <c r="E21" s="16"/>
      <c r="F21" s="16"/>
      <c r="G21" s="16"/>
    </row>
    <row r="22" spans="1:7" ht="25.95" customHeight="1" x14ac:dyDescent="0.3">
      <c r="A22" s="21" t="s">
        <v>18</v>
      </c>
      <c r="B22" s="22"/>
      <c r="C22" s="22"/>
      <c r="D22" s="22"/>
      <c r="E22" s="22"/>
      <c r="F22" s="22"/>
      <c r="G22" s="22"/>
    </row>
    <row r="23" spans="1:7" ht="25.95" customHeight="1" x14ac:dyDescent="0.3">
      <c r="A23" s="15" t="s">
        <v>19</v>
      </c>
      <c r="B23" s="16"/>
      <c r="C23" s="16"/>
      <c r="D23" s="16"/>
      <c r="E23" s="16"/>
      <c r="F23" s="16"/>
      <c r="G23" s="16"/>
    </row>
    <row r="25" spans="1:7" ht="22.05" customHeight="1" x14ac:dyDescent="0.3">
      <c r="A25" s="19" t="s">
        <v>20</v>
      </c>
      <c r="B25" s="20"/>
      <c r="C25" s="20"/>
      <c r="D25" s="20"/>
      <c r="E25" s="20"/>
      <c r="F25" s="20"/>
      <c r="G25" s="20"/>
    </row>
    <row r="26" spans="1:7" ht="25.95" customHeight="1" x14ac:dyDescent="0.3">
      <c r="A26" s="21" t="s">
        <v>21</v>
      </c>
      <c r="B26" s="22"/>
      <c r="C26" s="22"/>
      <c r="D26" s="22"/>
      <c r="E26" s="22"/>
      <c r="F26" s="22"/>
      <c r="G26" s="22"/>
    </row>
    <row r="27" spans="1:7" ht="25.95" customHeight="1" x14ac:dyDescent="0.3">
      <c r="A27" s="15" t="s">
        <v>22</v>
      </c>
      <c r="B27" s="16"/>
      <c r="C27" s="16"/>
      <c r="D27" s="16"/>
      <c r="E27" s="16"/>
      <c r="F27" s="16"/>
      <c r="G27" s="16"/>
    </row>
    <row r="28" spans="1:7" ht="25.95" customHeight="1" x14ac:dyDescent="0.3">
      <c r="A28" s="21" t="s">
        <v>23</v>
      </c>
      <c r="B28" s="22"/>
      <c r="C28" s="22"/>
      <c r="D28" s="22"/>
      <c r="E28" s="22"/>
      <c r="F28" s="22"/>
      <c r="G28" s="22"/>
    </row>
    <row r="29" spans="1:7" ht="25.95" customHeight="1" x14ac:dyDescent="0.3">
      <c r="A29" s="15" t="s">
        <v>24</v>
      </c>
      <c r="B29" s="16"/>
      <c r="C29" s="16"/>
      <c r="D29" s="16"/>
      <c r="E29" s="16"/>
      <c r="F29" s="16"/>
      <c r="G29" s="16"/>
    </row>
    <row r="31" spans="1:7" ht="22.05" customHeight="1" x14ac:dyDescent="0.3">
      <c r="A31" s="19" t="s">
        <v>25</v>
      </c>
      <c r="B31" s="20"/>
      <c r="C31" s="20"/>
      <c r="D31" s="20"/>
      <c r="E31" s="20"/>
      <c r="F31" s="20"/>
      <c r="G31" s="20"/>
    </row>
    <row r="32" spans="1:7" ht="15" customHeight="1" x14ac:dyDescent="0.3">
      <c r="A32" s="21" t="s">
        <v>26</v>
      </c>
      <c r="B32" s="22"/>
      <c r="C32" s="22"/>
      <c r="D32" s="22"/>
      <c r="E32" s="22"/>
      <c r="F32" s="22"/>
      <c r="G32" s="22"/>
    </row>
    <row r="33" spans="1:7" ht="15" customHeight="1" x14ac:dyDescent="0.3">
      <c r="A33" s="15" t="s">
        <v>27</v>
      </c>
      <c r="B33" s="16"/>
      <c r="C33" s="16"/>
      <c r="D33" s="16"/>
      <c r="E33" s="16"/>
      <c r="F33" s="16"/>
      <c r="G33" s="16"/>
    </row>
    <row r="34" spans="1:7" ht="15" customHeight="1" x14ac:dyDescent="0.3">
      <c r="A34" s="21" t="s">
        <v>28</v>
      </c>
      <c r="B34" s="22"/>
      <c r="C34" s="22"/>
      <c r="D34" s="22"/>
      <c r="E34" s="22"/>
      <c r="F34" s="22"/>
      <c r="G34" s="22"/>
    </row>
    <row r="35" spans="1:7" ht="15" customHeight="1" x14ac:dyDescent="0.3">
      <c r="A35" s="15" t="s">
        <v>29</v>
      </c>
      <c r="B35" s="16"/>
      <c r="C35" s="16"/>
      <c r="D35" s="16"/>
      <c r="E35" s="16"/>
      <c r="F35" s="16"/>
      <c r="G35" s="16"/>
    </row>
    <row r="37" spans="1:7" ht="22.05" customHeight="1" x14ac:dyDescent="0.3">
      <c r="A37" s="13" t="str">
        <f>HYPERLINK("Listado Maestro.xlsx","◀ Volver al Listado Maestro")</f>
        <v>◀ Volver al Listado Maestro</v>
      </c>
      <c r="B37" s="14"/>
      <c r="C37" s="24" t="s">
        <v>30</v>
      </c>
      <c r="D37" s="22"/>
      <c r="E37" s="13" t="str">
        <f>HYPERLINK("02_Lienzo_Canvas_Personal_Estrategico.xlsx","Paso siguiente: Lienzo Canvas ▶")</f>
        <v>Paso siguiente: Lienzo Canvas ▶</v>
      </c>
      <c r="F37" s="14"/>
      <c r="G37" s="14"/>
    </row>
  </sheetData>
  <mergeCells count="33">
    <mergeCell ref="A22:G22"/>
    <mergeCell ref="A35:G35"/>
    <mergeCell ref="A4:G4"/>
    <mergeCell ref="A20:G20"/>
    <mergeCell ref="A29:G29"/>
    <mergeCell ref="A10:G10"/>
    <mergeCell ref="A28:G28"/>
    <mergeCell ref="A13:G13"/>
    <mergeCell ref="A9:G9"/>
    <mergeCell ref="A31:G31"/>
    <mergeCell ref="A34:G34"/>
    <mergeCell ref="A33:G33"/>
    <mergeCell ref="A23:G23"/>
    <mergeCell ref="A32:G32"/>
    <mergeCell ref="A14:G14"/>
    <mergeCell ref="A17:G17"/>
    <mergeCell ref="A8:G8"/>
    <mergeCell ref="A37:B37"/>
    <mergeCell ref="A15:G15"/>
    <mergeCell ref="A11:G11"/>
    <mergeCell ref="A1:G1"/>
    <mergeCell ref="A6:G6"/>
    <mergeCell ref="E37:G37"/>
    <mergeCell ref="A16:G16"/>
    <mergeCell ref="A7:G7"/>
    <mergeCell ref="A25:G25"/>
    <mergeCell ref="A18:G18"/>
    <mergeCell ref="A27:G27"/>
    <mergeCell ref="A3:G3"/>
    <mergeCell ref="A21:G21"/>
    <mergeCell ref="C37:D37"/>
    <mergeCell ref="A26:G26"/>
    <mergeCell ref="A2:G2"/>
  </mergeCells>
  <pageMargins left="0.4" right="0.4" top="0.55000000000000004" bottom="0.55000000000000004" header="0.25" footer="0.25"/>
  <pageSetup fitToHeight="0" orientation="portrait"/>
  <headerFooter>
    <oddHeader>&amp;L&amp;8 &amp;K7C3AEDSistema M.A.R.C.A. 360°&amp;R&amp;8 &amp;K94A3B8XPROF · Marca Personal</oddHeader>
    <oddFooter>&amp;L&amp;8 &amp;K475569XPROF Soluciones de Crecimiento &amp; Innovación&amp;C&amp;8 &amp;K94A3B8MARCA-01-DIAG&amp;R&amp;8 &amp;K475569Página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view="pageLayout" showGridLines="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" customWidth="1"/>
    <col min="2" max="2" width="22" customWidth="1"/>
    <col min="3" max="3" width="40" customWidth="1"/>
    <col min="4" max="6" width="12" customWidth="1"/>
    <col min="7" max="7" width="9" customWidth="1"/>
    <col min="8" max="8" width="12" customWidth="1"/>
    <col min="9" max="9" width="38" customWidth="1"/>
  </cols>
  <sheetData>
    <row r="1" spans="1:9" ht="30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ht="24" customHeight="1" x14ac:dyDescent="0.3">
      <c r="A2" s="25" t="s">
        <v>31</v>
      </c>
      <c r="B2" s="18"/>
      <c r="C2" s="18"/>
      <c r="D2" s="18"/>
      <c r="E2" s="18"/>
      <c r="F2" s="18"/>
      <c r="G2" s="18"/>
      <c r="H2" s="18"/>
      <c r="I2" s="18"/>
    </row>
    <row r="3" spans="1:9" ht="31.95" customHeight="1" x14ac:dyDescent="0.3">
      <c r="A3" s="23" t="s">
        <v>32</v>
      </c>
      <c r="B3" s="18"/>
      <c r="C3" s="18"/>
      <c r="D3" s="18"/>
      <c r="E3" s="18"/>
      <c r="F3" s="18"/>
      <c r="G3" s="18"/>
      <c r="H3" s="18"/>
      <c r="I3" s="18"/>
    </row>
    <row r="4" spans="1:9" ht="16.95" customHeight="1" x14ac:dyDescent="0.3">
      <c r="A4" s="26" t="s">
        <v>33</v>
      </c>
      <c r="B4" s="18"/>
      <c r="C4" s="18"/>
      <c r="D4" s="18"/>
      <c r="E4" s="18"/>
      <c r="F4" s="18"/>
      <c r="G4" s="18"/>
      <c r="H4" s="18"/>
      <c r="I4" s="18"/>
    </row>
    <row r="5" spans="1:9" ht="16.05" customHeight="1" x14ac:dyDescent="0.3">
      <c r="A5" s="29" t="s">
        <v>34</v>
      </c>
      <c r="B5" s="20"/>
      <c r="C5" s="20"/>
      <c r="D5" s="20"/>
      <c r="E5" s="20"/>
      <c r="F5" s="20"/>
      <c r="G5" s="20"/>
      <c r="H5" s="20"/>
      <c r="I5" s="20"/>
    </row>
    <row r="6" spans="1:9" ht="34.049999999999997" customHeight="1" x14ac:dyDescent="0.3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43</v>
      </c>
    </row>
    <row r="7" spans="1:9" ht="30" customHeight="1" x14ac:dyDescent="0.3">
      <c r="A7" s="2">
        <v>1</v>
      </c>
      <c r="B7" s="2" t="s">
        <v>44</v>
      </c>
      <c r="C7" s="3" t="s">
        <v>45</v>
      </c>
      <c r="D7" s="2">
        <v>4</v>
      </c>
      <c r="E7" s="2">
        <v>5</v>
      </c>
      <c r="F7" s="2">
        <v>5</v>
      </c>
      <c r="G7" s="4">
        <f t="shared" ref="G7:G24" si="0">IF(D7="","",E7-D7)</f>
        <v>1</v>
      </c>
      <c r="H7" s="4" t="str">
        <f t="shared" ref="H7:H24" si="1">IF(OR(D7="",F7=""),"",IF(G7*F7&gt;=8,"Alta",IF(G7*F7&gt;=3,"Media","Baja")))</f>
        <v>Media</v>
      </c>
      <c r="I7" s="5" t="str">
        <f t="shared" ref="I7:I24" si="2">IF(D7="","← Escribe tu nivel de hoy",IF(G7&lt;=0,"Ya la dominas. Conviértela en contenido: es material de autoridad, no de estudio.",IF(H7="Alta","Brecha crítica en algo que sí importa. Entra a tu plan de los próximos 90 días.",IF(H7="Media","Brecha real pero manejable. Ciérrala con formación breve, mentoría o práctica dirigida.","Diferencia menor o en algo poco relevante. No inviertas energía aquí todavía."))))</f>
        <v>Brecha real pero manejable. Ciérrala con formación breve, mentoría o práctica dirigida.</v>
      </c>
    </row>
    <row r="8" spans="1:9" ht="30" customHeight="1" x14ac:dyDescent="0.3">
      <c r="A8" s="6">
        <v>2</v>
      </c>
      <c r="B8" s="6" t="s">
        <v>44</v>
      </c>
      <c r="C8" s="7" t="s">
        <v>46</v>
      </c>
      <c r="D8" s="6">
        <v>4</v>
      </c>
      <c r="E8" s="6">
        <v>5</v>
      </c>
      <c r="F8" s="6">
        <v>5</v>
      </c>
      <c r="G8" s="4">
        <f t="shared" si="0"/>
        <v>1</v>
      </c>
      <c r="H8" s="4" t="str">
        <f t="shared" si="1"/>
        <v>Media</v>
      </c>
      <c r="I8" s="5" t="str">
        <f t="shared" si="2"/>
        <v>Brecha real pero manejable. Ciérrala con formación breve, mentoría o práctica dirigida.</v>
      </c>
    </row>
    <row r="9" spans="1:9" ht="30" customHeight="1" x14ac:dyDescent="0.3">
      <c r="A9" s="2">
        <v>3</v>
      </c>
      <c r="B9" s="2" t="s">
        <v>44</v>
      </c>
      <c r="C9" s="3" t="s">
        <v>47</v>
      </c>
      <c r="D9" s="2">
        <v>3</v>
      </c>
      <c r="E9" s="2">
        <v>5</v>
      </c>
      <c r="F9" s="2">
        <v>5</v>
      </c>
      <c r="G9" s="4">
        <f t="shared" si="0"/>
        <v>2</v>
      </c>
      <c r="H9" s="4" t="str">
        <f t="shared" si="1"/>
        <v>Alta</v>
      </c>
      <c r="I9" s="5" t="str">
        <f t="shared" si="2"/>
        <v>Brecha crítica en algo que sí importa. Entra a tu plan de los próximos 90 días.</v>
      </c>
    </row>
    <row r="10" spans="1:9" ht="30" customHeight="1" x14ac:dyDescent="0.3">
      <c r="A10" s="6">
        <v>4</v>
      </c>
      <c r="B10" s="6" t="s">
        <v>48</v>
      </c>
      <c r="C10" s="7" t="s">
        <v>49</v>
      </c>
      <c r="D10" s="6">
        <v>3</v>
      </c>
      <c r="E10" s="6">
        <v>5</v>
      </c>
      <c r="F10" s="6">
        <v>5</v>
      </c>
      <c r="G10" s="4">
        <f t="shared" si="0"/>
        <v>2</v>
      </c>
      <c r="H10" s="4" t="str">
        <f t="shared" si="1"/>
        <v>Alta</v>
      </c>
      <c r="I10" s="5" t="str">
        <f t="shared" si="2"/>
        <v>Brecha crítica en algo que sí importa. Entra a tu plan de los próximos 90 días.</v>
      </c>
    </row>
    <row r="11" spans="1:9" ht="30" customHeight="1" x14ac:dyDescent="0.3">
      <c r="A11" s="2">
        <v>5</v>
      </c>
      <c r="B11" s="2" t="s">
        <v>48</v>
      </c>
      <c r="C11" s="3" t="s">
        <v>50</v>
      </c>
      <c r="D11" s="2">
        <v>4</v>
      </c>
      <c r="E11" s="2">
        <v>5</v>
      </c>
      <c r="F11" s="2">
        <v>4</v>
      </c>
      <c r="G11" s="4">
        <f t="shared" si="0"/>
        <v>1</v>
      </c>
      <c r="H11" s="4" t="str">
        <f t="shared" si="1"/>
        <v>Media</v>
      </c>
      <c r="I11" s="5" t="str">
        <f t="shared" si="2"/>
        <v>Brecha real pero manejable. Ciérrala con formación breve, mentoría o práctica dirigida.</v>
      </c>
    </row>
    <row r="12" spans="1:9" ht="30" customHeight="1" x14ac:dyDescent="0.3">
      <c r="A12" s="6">
        <v>6</v>
      </c>
      <c r="B12" s="6" t="s">
        <v>48</v>
      </c>
      <c r="C12" s="7" t="s">
        <v>51</v>
      </c>
      <c r="D12" s="6">
        <v>4</v>
      </c>
      <c r="E12" s="6">
        <v>4</v>
      </c>
      <c r="F12" s="6">
        <v>4</v>
      </c>
      <c r="G12" s="4">
        <f t="shared" si="0"/>
        <v>0</v>
      </c>
      <c r="H12" s="4" t="str">
        <f t="shared" si="1"/>
        <v>Baja</v>
      </c>
      <c r="I12" s="5" t="str">
        <f t="shared" si="2"/>
        <v>Ya la dominas. Conviértela en contenido: es material de autoridad, no de estudio.</v>
      </c>
    </row>
    <row r="13" spans="1:9" ht="30" customHeight="1" x14ac:dyDescent="0.3">
      <c r="A13" s="2">
        <v>7</v>
      </c>
      <c r="B13" s="2" t="s">
        <v>52</v>
      </c>
      <c r="C13" s="3" t="s">
        <v>53</v>
      </c>
      <c r="D13" s="2">
        <v>3</v>
      </c>
      <c r="E13" s="2">
        <v>5</v>
      </c>
      <c r="F13" s="2">
        <v>5</v>
      </c>
      <c r="G13" s="4">
        <f t="shared" si="0"/>
        <v>2</v>
      </c>
      <c r="H13" s="4" t="str">
        <f t="shared" si="1"/>
        <v>Alta</v>
      </c>
      <c r="I13" s="5" t="str">
        <f t="shared" si="2"/>
        <v>Brecha crítica en algo que sí importa. Entra a tu plan de los próximos 90 días.</v>
      </c>
    </row>
    <row r="14" spans="1:9" ht="30" customHeight="1" x14ac:dyDescent="0.3">
      <c r="A14" s="6">
        <v>8</v>
      </c>
      <c r="B14" s="6" t="s">
        <v>52</v>
      </c>
      <c r="C14" s="7" t="s">
        <v>54</v>
      </c>
      <c r="D14" s="6">
        <v>3</v>
      </c>
      <c r="E14" s="6">
        <v>5</v>
      </c>
      <c r="F14" s="6">
        <v>5</v>
      </c>
      <c r="G14" s="4">
        <f t="shared" si="0"/>
        <v>2</v>
      </c>
      <c r="H14" s="4" t="str">
        <f t="shared" si="1"/>
        <v>Alta</v>
      </c>
      <c r="I14" s="5" t="str">
        <f t="shared" si="2"/>
        <v>Brecha crítica en algo que sí importa. Entra a tu plan de los próximos 90 días.</v>
      </c>
    </row>
    <row r="15" spans="1:9" ht="30" customHeight="1" x14ac:dyDescent="0.3">
      <c r="A15" s="2">
        <v>9</v>
      </c>
      <c r="B15" s="2" t="s">
        <v>52</v>
      </c>
      <c r="C15" s="3" t="s">
        <v>55</v>
      </c>
      <c r="D15" s="2">
        <v>2</v>
      </c>
      <c r="E15" s="2">
        <v>5</v>
      </c>
      <c r="F15" s="2">
        <v>5</v>
      </c>
      <c r="G15" s="4">
        <f t="shared" si="0"/>
        <v>3</v>
      </c>
      <c r="H15" s="4" t="str">
        <f t="shared" si="1"/>
        <v>Alta</v>
      </c>
      <c r="I15" s="5" t="str">
        <f t="shared" si="2"/>
        <v>Brecha crítica en algo que sí importa. Entra a tu plan de los próximos 90 días.</v>
      </c>
    </row>
    <row r="16" spans="1:9" ht="30" customHeight="1" x14ac:dyDescent="0.3">
      <c r="A16" s="6">
        <v>10</v>
      </c>
      <c r="B16" s="6" t="s">
        <v>56</v>
      </c>
      <c r="C16" s="7" t="s">
        <v>57</v>
      </c>
      <c r="D16" s="6">
        <v>2</v>
      </c>
      <c r="E16" s="6">
        <v>5</v>
      </c>
      <c r="F16" s="6">
        <v>5</v>
      </c>
      <c r="G16" s="4">
        <f t="shared" si="0"/>
        <v>3</v>
      </c>
      <c r="H16" s="4" t="str">
        <f t="shared" si="1"/>
        <v>Alta</v>
      </c>
      <c r="I16" s="5" t="str">
        <f t="shared" si="2"/>
        <v>Brecha crítica en algo que sí importa. Entra a tu plan de los próximos 90 días.</v>
      </c>
    </row>
    <row r="17" spans="1:9" ht="30" customHeight="1" x14ac:dyDescent="0.3">
      <c r="A17" s="2">
        <v>11</v>
      </c>
      <c r="B17" s="2" t="s">
        <v>56</v>
      </c>
      <c r="C17" s="3" t="s">
        <v>58</v>
      </c>
      <c r="D17" s="2">
        <v>3</v>
      </c>
      <c r="E17" s="2">
        <v>4</v>
      </c>
      <c r="F17" s="2">
        <v>4</v>
      </c>
      <c r="G17" s="4">
        <f t="shared" si="0"/>
        <v>1</v>
      </c>
      <c r="H17" s="4" t="str">
        <f t="shared" si="1"/>
        <v>Media</v>
      </c>
      <c r="I17" s="5" t="str">
        <f t="shared" si="2"/>
        <v>Brecha real pero manejable. Ciérrala con formación breve, mentoría o práctica dirigida.</v>
      </c>
    </row>
    <row r="18" spans="1:9" ht="30" customHeight="1" x14ac:dyDescent="0.3">
      <c r="A18" s="6">
        <v>12</v>
      </c>
      <c r="B18" s="6" t="s">
        <v>56</v>
      </c>
      <c r="C18" s="7" t="s">
        <v>59</v>
      </c>
      <c r="D18" s="6">
        <v>4</v>
      </c>
      <c r="E18" s="6">
        <v>5</v>
      </c>
      <c r="F18" s="6">
        <v>4</v>
      </c>
      <c r="G18" s="4">
        <f t="shared" si="0"/>
        <v>1</v>
      </c>
      <c r="H18" s="4" t="str">
        <f t="shared" si="1"/>
        <v>Media</v>
      </c>
      <c r="I18" s="5" t="str">
        <f t="shared" si="2"/>
        <v>Brecha real pero manejable. Ciérrala con formación breve, mentoría o práctica dirigida.</v>
      </c>
    </row>
    <row r="19" spans="1:9" ht="30" customHeight="1" x14ac:dyDescent="0.3">
      <c r="A19" s="2">
        <v>13</v>
      </c>
      <c r="B19" s="2" t="s">
        <v>60</v>
      </c>
      <c r="C19" s="3" t="s">
        <v>61</v>
      </c>
      <c r="D19" s="2">
        <v>3</v>
      </c>
      <c r="E19" s="2">
        <v>5</v>
      </c>
      <c r="F19" s="2">
        <v>5</v>
      </c>
      <c r="G19" s="4">
        <f t="shared" si="0"/>
        <v>2</v>
      </c>
      <c r="H19" s="4" t="str">
        <f t="shared" si="1"/>
        <v>Alta</v>
      </c>
      <c r="I19" s="5" t="str">
        <f t="shared" si="2"/>
        <v>Brecha crítica en algo que sí importa. Entra a tu plan de los próximos 90 días.</v>
      </c>
    </row>
    <row r="20" spans="1:9" ht="30" customHeight="1" x14ac:dyDescent="0.3">
      <c r="A20" s="6">
        <v>14</v>
      </c>
      <c r="B20" s="6" t="s">
        <v>60</v>
      </c>
      <c r="C20" s="7" t="s">
        <v>62</v>
      </c>
      <c r="D20" s="6">
        <v>4</v>
      </c>
      <c r="E20" s="6">
        <v>5</v>
      </c>
      <c r="F20" s="6">
        <v>4</v>
      </c>
      <c r="G20" s="4">
        <f t="shared" si="0"/>
        <v>1</v>
      </c>
      <c r="H20" s="4" t="str">
        <f t="shared" si="1"/>
        <v>Media</v>
      </c>
      <c r="I20" s="5" t="str">
        <f t="shared" si="2"/>
        <v>Brecha real pero manejable. Ciérrala con formación breve, mentoría o práctica dirigida.</v>
      </c>
    </row>
    <row r="21" spans="1:9" ht="30" customHeight="1" x14ac:dyDescent="0.3">
      <c r="A21" s="2">
        <v>15</v>
      </c>
      <c r="B21" s="2" t="s">
        <v>60</v>
      </c>
      <c r="C21" s="3" t="s">
        <v>63</v>
      </c>
      <c r="D21" s="2">
        <v>4</v>
      </c>
      <c r="E21" s="2">
        <v>5</v>
      </c>
      <c r="F21" s="2">
        <v>5</v>
      </c>
      <c r="G21" s="4">
        <f t="shared" si="0"/>
        <v>1</v>
      </c>
      <c r="H21" s="4" t="str">
        <f t="shared" si="1"/>
        <v>Media</v>
      </c>
      <c r="I21" s="5" t="str">
        <f t="shared" si="2"/>
        <v>Brecha real pero manejable. Ciérrala con formación breve, mentoría o práctica dirigida.</v>
      </c>
    </row>
    <row r="22" spans="1:9" ht="30" customHeight="1" x14ac:dyDescent="0.3">
      <c r="A22" s="6">
        <v>16</v>
      </c>
      <c r="B22" s="6" t="s">
        <v>64</v>
      </c>
      <c r="C22" s="7" t="s">
        <v>65</v>
      </c>
      <c r="D22" s="6">
        <v>2</v>
      </c>
      <c r="E22" s="6">
        <v>5</v>
      </c>
      <c r="F22" s="6">
        <v>5</v>
      </c>
      <c r="G22" s="4">
        <f t="shared" si="0"/>
        <v>3</v>
      </c>
      <c r="H22" s="4" t="str">
        <f t="shared" si="1"/>
        <v>Alta</v>
      </c>
      <c r="I22" s="5" t="str">
        <f t="shared" si="2"/>
        <v>Brecha crítica en algo que sí importa. Entra a tu plan de los próximos 90 días.</v>
      </c>
    </row>
    <row r="23" spans="1:9" ht="30" customHeight="1" x14ac:dyDescent="0.3">
      <c r="A23" s="2">
        <v>17</v>
      </c>
      <c r="B23" s="2" t="s">
        <v>64</v>
      </c>
      <c r="C23" s="3" t="s">
        <v>66</v>
      </c>
      <c r="D23" s="2">
        <v>2</v>
      </c>
      <c r="E23" s="2">
        <v>5</v>
      </c>
      <c r="F23" s="2">
        <v>5</v>
      </c>
      <c r="G23" s="4">
        <f t="shared" si="0"/>
        <v>3</v>
      </c>
      <c r="H23" s="4" t="str">
        <f t="shared" si="1"/>
        <v>Alta</v>
      </c>
      <c r="I23" s="5" t="str">
        <f t="shared" si="2"/>
        <v>Brecha crítica en algo que sí importa. Entra a tu plan de los próximos 90 días.</v>
      </c>
    </row>
    <row r="24" spans="1:9" ht="30" customHeight="1" x14ac:dyDescent="0.3">
      <c r="A24" s="6">
        <v>18</v>
      </c>
      <c r="B24" s="6" t="s">
        <v>64</v>
      </c>
      <c r="C24" s="7" t="s">
        <v>67</v>
      </c>
      <c r="D24" s="6">
        <v>5</v>
      </c>
      <c r="E24" s="6">
        <v>5</v>
      </c>
      <c r="F24" s="6">
        <v>4</v>
      </c>
      <c r="G24" s="4">
        <f t="shared" si="0"/>
        <v>0</v>
      </c>
      <c r="H24" s="4" t="str">
        <f t="shared" si="1"/>
        <v>Baja</v>
      </c>
      <c r="I24" s="5" t="str">
        <f t="shared" si="2"/>
        <v>Ya la dominas. Conviértela en contenido: es material de autoridad, no de estudio.</v>
      </c>
    </row>
    <row r="26" spans="1:9" ht="22.05" customHeight="1" x14ac:dyDescent="0.3">
      <c r="A26" s="19" t="s">
        <v>68</v>
      </c>
      <c r="B26" s="20"/>
      <c r="C26" s="20"/>
      <c r="D26" s="20"/>
      <c r="E26" s="20"/>
      <c r="F26" s="20"/>
      <c r="G26" s="20"/>
      <c r="H26" s="20"/>
      <c r="I26" s="20"/>
    </row>
    <row r="27" spans="1:9" ht="25.95" customHeight="1" x14ac:dyDescent="0.3">
      <c r="A27" s="27" t="s">
        <v>69</v>
      </c>
      <c r="B27" s="28"/>
      <c r="C27" s="27" t="s">
        <v>70</v>
      </c>
      <c r="D27" s="28"/>
      <c r="E27" s="27" t="s">
        <v>71</v>
      </c>
      <c r="F27" s="28"/>
      <c r="G27" s="27" t="s">
        <v>72</v>
      </c>
      <c r="H27" s="28"/>
    </row>
    <row r="28" spans="1:9" ht="30" customHeight="1" x14ac:dyDescent="0.3">
      <c r="A28" s="30">
        <f>IFERROR(ROUND(AVERAGE(D7:D24),2),0)</f>
        <v>3.28</v>
      </c>
      <c r="B28" s="28"/>
      <c r="C28" s="30">
        <f>IFERROR(ROUND(AVERAGE(E7:E24),2),0)</f>
        <v>4.8899999999999997</v>
      </c>
      <c r="D28" s="28"/>
      <c r="E28" s="30">
        <f>IFERROR(ROUND(AVERAGE(G7:G24),2),0)</f>
        <v>1.61</v>
      </c>
      <c r="F28" s="28"/>
      <c r="G28" s="30" t="str">
        <f>COUNTIF(H7:H24,"Alta")&amp;" de 18"</f>
        <v>9 de 18</v>
      </c>
      <c r="H28" s="28"/>
    </row>
    <row r="30" spans="1:9" ht="22.05" customHeight="1" x14ac:dyDescent="0.3">
      <c r="A30" s="13" t="str">
        <f>HYPERLINK("Listado Maestro.xlsx","◀ Volver al Listado Maestro")</f>
        <v>◀ Volver al Listado Maestro</v>
      </c>
      <c r="B30" s="14"/>
      <c r="C30" s="14"/>
      <c r="D30" s="24" t="s">
        <v>30</v>
      </c>
      <c r="E30" s="22"/>
      <c r="F30" s="22"/>
      <c r="G30" s="13" t="str">
        <f>HYPERLINK("02_Lienzo_Canvas_Personal_Estrategico.xlsx","Paso siguiente: Lienzo Canvas ▶")</f>
        <v>Paso siguiente: Lienzo Canvas ▶</v>
      </c>
      <c r="H30" s="14"/>
      <c r="I30" s="14"/>
    </row>
  </sheetData>
  <mergeCells count="17">
    <mergeCell ref="A2:I2"/>
    <mergeCell ref="A5:I5"/>
    <mergeCell ref="C27:D27"/>
    <mergeCell ref="A28:B28"/>
    <mergeCell ref="A1:I1"/>
    <mergeCell ref="E27:F27"/>
    <mergeCell ref="C28:D28"/>
    <mergeCell ref="E28:F28"/>
    <mergeCell ref="G27:H27"/>
    <mergeCell ref="A3:I3"/>
    <mergeCell ref="G28:H28"/>
    <mergeCell ref="A30:C30"/>
    <mergeCell ref="D30:F30"/>
    <mergeCell ref="A27:B27"/>
    <mergeCell ref="A4:I4"/>
    <mergeCell ref="A26:I26"/>
    <mergeCell ref="G30:I30"/>
  </mergeCells>
  <conditionalFormatting sqref="H7:H24">
    <cfRule type="cellIs" dxfId="22" priority="1" operator="equal">
      <formula>"Alta"</formula>
    </cfRule>
    <cfRule type="cellIs" dxfId="21" priority="2" operator="equal">
      <formula>"Media"</formula>
    </cfRule>
    <cfRule type="cellIs" dxfId="20" priority="3" operator="equal">
      <formula>"Baja"</formula>
    </cfRule>
  </conditionalFormatting>
  <conditionalFormatting sqref="G7:G24">
    <cfRule type="cellIs" dxfId="19" priority="4" operator="greaterThanOrEqual">
      <formula>3</formula>
    </cfRule>
  </conditionalFormatting>
  <dataValidations count="1">
    <dataValidation type="whole" allowBlank="1" errorTitle="Fuera de rango" error="Escribe un número entero del 1 al 5." promptTitle="Rango permitido" prompt="Escribe un número entre 1 y 5." sqref="D7:F24" xr:uid="{00000000-0002-0000-0100-000000000000}">
      <formula1>1</formula1>
      <formula2>5</formula2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&amp;K94A3B8MARCA-01-DIAG&amp;R&amp;8 &amp;K475569Página &amp;P de 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5"/>
  <sheetViews>
    <sheetView view="pageLayout" showGridLines="0" workbookViewId="0">
      <pane xSplit="4" ySplit="6" topLeftCell="E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" customWidth="1"/>
    <col min="2" max="2" width="24" customWidth="1"/>
    <col min="3" max="3" width="20" customWidth="1"/>
    <col min="4" max="4" width="32" customWidth="1"/>
    <col min="5" max="7" width="12" customWidth="1"/>
    <col min="8" max="8" width="11" customWidth="1"/>
    <col min="9" max="9" width="13" customWidth="1"/>
    <col min="10" max="10" width="34" customWidth="1"/>
  </cols>
  <sheetData>
    <row r="1" spans="1:10" ht="30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4" customHeight="1" x14ac:dyDescent="0.3">
      <c r="A2" s="25" t="s">
        <v>73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1.95" customHeight="1" x14ac:dyDescent="0.3">
      <c r="A3" s="23" t="s">
        <v>74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6.95" customHeight="1" x14ac:dyDescent="0.3">
      <c r="A4" s="26" t="s">
        <v>75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6.05" customHeight="1" x14ac:dyDescent="0.3">
      <c r="A5" s="29" t="s">
        <v>76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40.049999999999997" customHeight="1" x14ac:dyDescent="0.3">
      <c r="A6" s="1" t="s">
        <v>35</v>
      </c>
      <c r="B6" s="1" t="s">
        <v>77</v>
      </c>
      <c r="C6" s="1" t="s">
        <v>78</v>
      </c>
      <c r="D6" s="1" t="s">
        <v>79</v>
      </c>
      <c r="E6" s="1" t="s">
        <v>80</v>
      </c>
      <c r="F6" s="1" t="s">
        <v>81</v>
      </c>
      <c r="G6" s="1" t="s">
        <v>82</v>
      </c>
      <c r="H6" s="1" t="s">
        <v>83</v>
      </c>
      <c r="I6" s="1" t="s">
        <v>84</v>
      </c>
      <c r="J6" s="1" t="s">
        <v>85</v>
      </c>
    </row>
    <row r="7" spans="1:10" ht="31.95" customHeight="1" x14ac:dyDescent="0.3">
      <c r="A7" s="8" t="s">
        <v>86</v>
      </c>
      <c r="B7" s="9" t="s">
        <v>87</v>
      </c>
      <c r="C7" s="8" t="s">
        <v>88</v>
      </c>
      <c r="D7" s="9" t="s">
        <v>89</v>
      </c>
      <c r="E7" s="8">
        <v>4</v>
      </c>
      <c r="F7" s="8">
        <v>4</v>
      </c>
      <c r="G7" s="8">
        <v>3</v>
      </c>
      <c r="H7" s="10">
        <f t="shared" ref="H7:H14" si="0">IFERROR(ROUND(AVERAGE(E7:G7),2),"")</f>
        <v>3.67</v>
      </c>
      <c r="I7" s="10" t="s">
        <v>90</v>
      </c>
      <c r="J7" s="11" t="str">
        <f>IF(H7="","Califícate a ti mismo primero.","Así te ves TÚ. Todas las filas de abajo se comparan contra este "&amp;ROUND(H7,2)&amp;".")</f>
        <v>Así te ves TÚ. Todas las filas de abajo se comparan contra este 3.67.</v>
      </c>
    </row>
    <row r="8" spans="1:10" ht="31.95" customHeight="1" x14ac:dyDescent="0.3">
      <c r="A8" s="6">
        <v>1</v>
      </c>
      <c r="B8" s="7" t="s">
        <v>91</v>
      </c>
      <c r="C8" s="6" t="s">
        <v>92</v>
      </c>
      <c r="D8" s="7" t="s">
        <v>93</v>
      </c>
      <c r="E8" s="6">
        <v>4</v>
      </c>
      <c r="F8" s="6">
        <v>5</v>
      </c>
      <c r="G8" s="6">
        <v>2</v>
      </c>
      <c r="H8" s="4">
        <f t="shared" si="0"/>
        <v>3.67</v>
      </c>
      <c r="I8" s="4">
        <f t="shared" ref="I8:I14" si="1">IFERROR(ROUND(H8-$H$7,2),"")</f>
        <v>0</v>
      </c>
      <c r="J8" s="5" t="str">
        <f t="shared" ref="J8:J14" si="2">IF(H8="","← Faltan las calificaciones",IF(I8&lt;=-1,"Te ve bastante por debajo de como te ves tú. Pregúntale directamente qué le falta para entenderte.",IF(I8&lt;0,"Ligeramente por debajo de tu autoimagen. Es una diferencia normal, pero vigílala.",IF(I8&lt;=0.5,"Coherencia alta: te percibe casi igual que tú. Buena señal.","Te valora MÁS de lo que tú te valoras. Pídele un testimonio o un referido: ya es tu embajador."))))</f>
        <v>Coherencia alta: te percibe casi igual que tú. Buena señal.</v>
      </c>
    </row>
    <row r="9" spans="1:10" ht="31.95" customHeight="1" x14ac:dyDescent="0.3">
      <c r="A9" s="2">
        <v>2</v>
      </c>
      <c r="B9" s="3" t="s">
        <v>94</v>
      </c>
      <c r="C9" s="2" t="s">
        <v>95</v>
      </c>
      <c r="D9" s="3" t="s">
        <v>96</v>
      </c>
      <c r="E9" s="2">
        <v>3</v>
      </c>
      <c r="F9" s="2">
        <v>4</v>
      </c>
      <c r="G9" s="2">
        <v>2</v>
      </c>
      <c r="H9" s="4">
        <f t="shared" si="0"/>
        <v>3</v>
      </c>
      <c r="I9" s="4">
        <f t="shared" si="1"/>
        <v>-0.67</v>
      </c>
      <c r="J9" s="5" t="str">
        <f t="shared" si="2"/>
        <v>Ligeramente por debajo de tu autoimagen. Es una diferencia normal, pero vigílala.</v>
      </c>
    </row>
    <row r="10" spans="1:10" ht="31.95" customHeight="1" x14ac:dyDescent="0.3">
      <c r="A10" s="6">
        <v>3</v>
      </c>
      <c r="B10" s="7" t="s">
        <v>97</v>
      </c>
      <c r="C10" s="6" t="s">
        <v>98</v>
      </c>
      <c r="D10" s="7" t="s">
        <v>99</v>
      </c>
      <c r="E10" s="6">
        <v>5</v>
      </c>
      <c r="F10" s="6">
        <v>5</v>
      </c>
      <c r="G10" s="6">
        <v>3</v>
      </c>
      <c r="H10" s="4">
        <f t="shared" si="0"/>
        <v>4.33</v>
      </c>
      <c r="I10" s="4">
        <f t="shared" si="1"/>
        <v>0.66</v>
      </c>
      <c r="J10" s="5" t="str">
        <f t="shared" si="2"/>
        <v>Te valora MÁS de lo que tú te valoras. Pídele un testimonio o un referido: ya es tu embajador.</v>
      </c>
    </row>
    <row r="11" spans="1:10" ht="31.95" customHeight="1" x14ac:dyDescent="0.3">
      <c r="A11" s="2">
        <v>4</v>
      </c>
      <c r="B11" s="3" t="s">
        <v>100</v>
      </c>
      <c r="C11" s="2" t="s">
        <v>98</v>
      </c>
      <c r="D11" s="3" t="s">
        <v>101</v>
      </c>
      <c r="E11" s="2">
        <v>3</v>
      </c>
      <c r="F11" s="2">
        <v>5</v>
      </c>
      <c r="G11" s="2">
        <v>3</v>
      </c>
      <c r="H11" s="4">
        <f t="shared" si="0"/>
        <v>3.67</v>
      </c>
      <c r="I11" s="4">
        <f t="shared" si="1"/>
        <v>0</v>
      </c>
      <c r="J11" s="5" t="str">
        <f t="shared" si="2"/>
        <v>Coherencia alta: te percibe casi igual que tú. Buena señal.</v>
      </c>
    </row>
    <row r="12" spans="1:10" ht="31.95" customHeight="1" x14ac:dyDescent="0.3">
      <c r="A12" s="6">
        <v>5</v>
      </c>
      <c r="B12" s="7" t="s">
        <v>102</v>
      </c>
      <c r="C12" s="6" t="s">
        <v>103</v>
      </c>
      <c r="D12" s="7" t="s">
        <v>104</v>
      </c>
      <c r="E12" s="6">
        <v>4</v>
      </c>
      <c r="F12" s="6">
        <v>4</v>
      </c>
      <c r="G12" s="6">
        <v>3</v>
      </c>
      <c r="H12" s="4">
        <f t="shared" si="0"/>
        <v>3.67</v>
      </c>
      <c r="I12" s="4">
        <f t="shared" si="1"/>
        <v>0</v>
      </c>
      <c r="J12" s="5" t="str">
        <f t="shared" si="2"/>
        <v>Coherencia alta: te percibe casi igual que tú. Buena señal.</v>
      </c>
    </row>
    <row r="13" spans="1:10" ht="31.95" customHeight="1" x14ac:dyDescent="0.3">
      <c r="A13" s="2">
        <v>6</v>
      </c>
      <c r="B13" s="3" t="s">
        <v>105</v>
      </c>
      <c r="C13" s="2" t="s">
        <v>106</v>
      </c>
      <c r="D13" s="3" t="s">
        <v>107</v>
      </c>
      <c r="E13" s="2">
        <v>3</v>
      </c>
      <c r="F13" s="2">
        <v>4</v>
      </c>
      <c r="G13" s="2">
        <v>2</v>
      </c>
      <c r="H13" s="4">
        <f t="shared" si="0"/>
        <v>3</v>
      </c>
      <c r="I13" s="4">
        <f t="shared" si="1"/>
        <v>-0.67</v>
      </c>
      <c r="J13" s="5" t="str">
        <f t="shared" si="2"/>
        <v>Ligeramente por debajo de tu autoimagen. Es una diferencia normal, pero vigílala.</v>
      </c>
    </row>
    <row r="14" spans="1:10" ht="31.95" customHeight="1" x14ac:dyDescent="0.3">
      <c r="A14" s="6">
        <v>7</v>
      </c>
      <c r="B14" s="7" t="s">
        <v>108</v>
      </c>
      <c r="C14" s="6" t="s">
        <v>109</v>
      </c>
      <c r="D14" s="7" t="s">
        <v>110</v>
      </c>
      <c r="E14" s="6">
        <v>2</v>
      </c>
      <c r="F14" s="6">
        <v>3</v>
      </c>
      <c r="G14" s="6">
        <v>1</v>
      </c>
      <c r="H14" s="4">
        <f t="shared" si="0"/>
        <v>2</v>
      </c>
      <c r="I14" s="4">
        <f t="shared" si="1"/>
        <v>-1.67</v>
      </c>
      <c r="J14" s="5" t="str">
        <f t="shared" si="2"/>
        <v>Te ve bastante por debajo de como te ves tú. Pregúntale directamente qué le falta para entenderte.</v>
      </c>
    </row>
    <row r="16" spans="1:10" ht="22.05" customHeight="1" x14ac:dyDescent="0.3">
      <c r="A16" s="19" t="s">
        <v>111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28.05" customHeight="1" x14ac:dyDescent="0.3">
      <c r="A17" s="32" t="s">
        <v>112</v>
      </c>
      <c r="B17" s="28"/>
      <c r="C17" s="28"/>
      <c r="D17" s="28"/>
      <c r="E17" s="33">
        <f>IFERROR(ROUND(AVERAGE(H8:H14),2),0)</f>
        <v>3.33</v>
      </c>
      <c r="F17" s="28"/>
      <c r="G17" s="31" t="s">
        <v>113</v>
      </c>
      <c r="H17" s="28"/>
      <c r="I17" s="28"/>
      <c r="J17" s="28"/>
    </row>
    <row r="18" spans="1:10" ht="28.05" customHeight="1" x14ac:dyDescent="0.3">
      <c r="A18" s="32" t="s">
        <v>114</v>
      </c>
      <c r="B18" s="28"/>
      <c r="C18" s="28"/>
      <c r="D18" s="28"/>
      <c r="E18" s="33">
        <f>IFERROR(ROUND(H7,2),0)</f>
        <v>3.67</v>
      </c>
      <c r="F18" s="28"/>
      <c r="G18" s="31" t="s">
        <v>115</v>
      </c>
      <c r="H18" s="28"/>
      <c r="I18" s="28"/>
      <c r="J18" s="28"/>
    </row>
    <row r="19" spans="1:10" ht="28.05" customHeight="1" x14ac:dyDescent="0.3">
      <c r="A19" s="32" t="s">
        <v>116</v>
      </c>
      <c r="B19" s="28"/>
      <c r="C19" s="28"/>
      <c r="D19" s="28"/>
      <c r="E19" s="33" t="str">
        <f>IFERROR(ROUND(100-ABS(AVERAGE(H8:H14)-H7)/5*100,0)&amp;"%","0%")</f>
        <v>93%</v>
      </c>
      <c r="F19" s="28"/>
      <c r="G19" s="31" t="s">
        <v>117</v>
      </c>
      <c r="H19" s="28"/>
      <c r="I19" s="28"/>
      <c r="J19" s="28"/>
    </row>
    <row r="20" spans="1:10" ht="28.05" customHeight="1" x14ac:dyDescent="0.3">
      <c r="A20" s="32" t="s">
        <v>118</v>
      </c>
      <c r="B20" s="28"/>
      <c r="C20" s="28"/>
      <c r="D20" s="28"/>
      <c r="E20" s="33" t="str">
        <f>IF(COUNT(E8:G14)=0,"—",IF(AND(AVERAGE(E8:E14)&lt;=AVERAGE(F8:F14),AVERAGE(E8:E14)&lt;=AVERAGE(G8:G14)),"Claridad de lo que haces",IF(AVERAGE(F8:F14)&lt;=AVERAGE(G8:G14),"Credibilidad que proyectas","Recuerdo de marca")))</f>
        <v>Recuerdo de marca</v>
      </c>
      <c r="F20" s="28"/>
      <c r="G20" s="31" t="s">
        <v>119</v>
      </c>
      <c r="H20" s="28"/>
      <c r="I20" s="28"/>
      <c r="J20" s="28"/>
    </row>
    <row r="22" spans="1:10" ht="22.05" customHeight="1" x14ac:dyDescent="0.3">
      <c r="A22" s="36" t="s">
        <v>120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96" customHeight="1" x14ac:dyDescent="0.3">
      <c r="A23" s="34" t="s">
        <v>121</v>
      </c>
      <c r="B23" s="35"/>
      <c r="C23" s="35"/>
      <c r="D23" s="35"/>
      <c r="E23" s="35"/>
      <c r="F23" s="35"/>
      <c r="G23" s="35"/>
      <c r="H23" s="35"/>
      <c r="I23" s="35"/>
      <c r="J23" s="35"/>
    </row>
    <row r="25" spans="1:10" ht="22.05" customHeight="1" x14ac:dyDescent="0.3">
      <c r="A25" s="13" t="str">
        <f>HYPERLINK("Listado Maestro.xlsx","◀ Volver al Listado Maestro")</f>
        <v>◀ Volver al Listado Maestro</v>
      </c>
      <c r="B25" s="14"/>
      <c r="C25" s="14"/>
      <c r="D25" s="24" t="s">
        <v>30</v>
      </c>
      <c r="E25" s="22"/>
      <c r="F25" s="22"/>
      <c r="G25" s="13" t="str">
        <f>HYPERLINK("02_Lienzo_Canvas_Personal_Estrategico.xlsx","Paso siguiente: Lienzo Canvas ▶")</f>
        <v>Paso siguiente: Lienzo Canvas ▶</v>
      </c>
      <c r="H25" s="14"/>
      <c r="I25" s="14"/>
      <c r="J25" s="14"/>
    </row>
  </sheetData>
  <mergeCells count="23">
    <mergeCell ref="A25:C25"/>
    <mergeCell ref="A5:J5"/>
    <mergeCell ref="A17:D17"/>
    <mergeCell ref="A23:J23"/>
    <mergeCell ref="A22:J22"/>
    <mergeCell ref="A20:D20"/>
    <mergeCell ref="G20:J20"/>
    <mergeCell ref="G25:J25"/>
    <mergeCell ref="E17:F17"/>
    <mergeCell ref="E20:F20"/>
    <mergeCell ref="E19:F19"/>
    <mergeCell ref="D25:F25"/>
    <mergeCell ref="A1:J1"/>
    <mergeCell ref="G17:J17"/>
    <mergeCell ref="A16:J16"/>
    <mergeCell ref="G19:J19"/>
    <mergeCell ref="A18:D18"/>
    <mergeCell ref="G18:J18"/>
    <mergeCell ref="A3:J3"/>
    <mergeCell ref="A2:J2"/>
    <mergeCell ref="E18:F18"/>
    <mergeCell ref="A4:J4"/>
    <mergeCell ref="A19:D19"/>
  </mergeCells>
  <conditionalFormatting sqref="I8:I14">
    <cfRule type="cellIs" dxfId="18" priority="1" operator="greaterThanOrEqual">
      <formula>0.5</formula>
    </cfRule>
    <cfRule type="cellIs" dxfId="17" priority="2" operator="lessThan">
      <formula>-0.5</formula>
    </cfRule>
    <cfRule type="cellIs" dxfId="16" priority="3" operator="between">
      <formula>-0.5</formula>
      <formula>0.5</formula>
    </cfRule>
  </conditionalFormatting>
  <conditionalFormatting sqref="H7:H14">
    <cfRule type="cellIs" dxfId="15" priority="4" operator="greaterThanOrEqual">
      <formula>4</formula>
    </cfRule>
    <cfRule type="cellIs" dxfId="14" priority="5" operator="lessThan">
      <formula>3</formula>
    </cfRule>
    <cfRule type="cellIs" dxfId="13" priority="6" operator="between">
      <formula>3</formula>
      <formula>4</formula>
    </cfRule>
  </conditionalFormatting>
  <dataValidations count="2">
    <dataValidation type="list" allowBlank="1" errorTitle="Valor no válido" error="Elige una opción de la lista desplegable." promptTitle="Selecciona" prompt="Haz clic en la flecha y elige una opción." sqref="C7:C14" xr:uid="{00000000-0002-0000-0200-000000000000}">
      <formula1>"Autoimagen,Jefe / Superior,Par o colega,Cliente,Colaborador a cargo,Aliado o proveedor,Mentor / Referente,Comunidad digital"</formula1>
    </dataValidation>
    <dataValidation type="whole" allowBlank="1" errorTitle="Fuera de rango" error="Escribe un número entero del 1 al 5." promptTitle="Rango permitido" prompt="Escribe un número entre 1 y 5." sqref="E7:G14" xr:uid="{00000000-0002-0000-0200-000001000000}">
      <formula1>1</formula1>
      <formula2>5</formula2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&amp;K94A3B8MARCA-01-DIAG&amp;R&amp;8 &amp;K475569Página &amp;P de &amp;N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4"/>
  <sheetViews>
    <sheetView view="pageLayout"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5" customWidth="1"/>
    <col min="2" max="2" width="20" customWidth="1"/>
    <col min="3" max="3" width="48" customWidth="1"/>
    <col min="4" max="5" width="14" customWidth="1"/>
    <col min="6" max="6" width="12" customWidth="1"/>
    <col min="7" max="7" width="13" customWidth="1"/>
    <col min="8" max="8" width="10" customWidth="1"/>
    <col min="9" max="9" width="36" customWidth="1"/>
  </cols>
  <sheetData>
    <row r="1" spans="1:9" ht="30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ht="24" customHeight="1" x14ac:dyDescent="0.3">
      <c r="A2" s="25" t="s">
        <v>122</v>
      </c>
      <c r="B2" s="18"/>
      <c r="C2" s="18"/>
      <c r="D2" s="18"/>
      <c r="E2" s="18"/>
      <c r="F2" s="18"/>
      <c r="G2" s="18"/>
      <c r="H2" s="18"/>
      <c r="I2" s="18"/>
    </row>
    <row r="3" spans="1:9" ht="31.95" customHeight="1" x14ac:dyDescent="0.3">
      <c r="A3" s="23" t="s">
        <v>123</v>
      </c>
      <c r="B3" s="18"/>
      <c r="C3" s="18"/>
      <c r="D3" s="18"/>
      <c r="E3" s="18"/>
      <c r="F3" s="18"/>
      <c r="G3" s="18"/>
      <c r="H3" s="18"/>
      <c r="I3" s="18"/>
    </row>
    <row r="4" spans="1:9" ht="16.95" customHeight="1" x14ac:dyDescent="0.3">
      <c r="A4" s="26" t="s">
        <v>124</v>
      </c>
      <c r="B4" s="18"/>
      <c r="C4" s="18"/>
      <c r="D4" s="18"/>
      <c r="E4" s="18"/>
      <c r="F4" s="18"/>
      <c r="G4" s="18"/>
      <c r="H4" s="18"/>
      <c r="I4" s="18"/>
    </row>
    <row r="5" spans="1:9" ht="16.05" customHeight="1" x14ac:dyDescent="0.3">
      <c r="A5" s="29" t="s">
        <v>34</v>
      </c>
      <c r="B5" s="20"/>
      <c r="C5" s="20"/>
      <c r="D5" s="20"/>
      <c r="E5" s="20"/>
      <c r="F5" s="20"/>
      <c r="G5" s="20"/>
      <c r="H5" s="20"/>
      <c r="I5" s="20"/>
    </row>
    <row r="6" spans="1:9" ht="34.049999999999997" customHeight="1" x14ac:dyDescent="0.3">
      <c r="A6" s="1" t="s">
        <v>35</v>
      </c>
      <c r="B6" s="1" t="s">
        <v>125</v>
      </c>
      <c r="C6" s="1" t="s">
        <v>126</v>
      </c>
      <c r="D6" s="1" t="s">
        <v>127</v>
      </c>
      <c r="E6" s="1" t="s">
        <v>128</v>
      </c>
      <c r="F6" s="1" t="s">
        <v>129</v>
      </c>
      <c r="G6" s="1" t="s">
        <v>130</v>
      </c>
      <c r="H6" s="1" t="s">
        <v>131</v>
      </c>
      <c r="I6" s="1" t="s">
        <v>85</v>
      </c>
    </row>
    <row r="7" spans="1:9" ht="28.05" customHeight="1" x14ac:dyDescent="0.3">
      <c r="A7" s="2">
        <v>1</v>
      </c>
      <c r="B7" s="2" t="s">
        <v>132</v>
      </c>
      <c r="C7" s="3" t="s">
        <v>133</v>
      </c>
      <c r="D7" s="2">
        <v>9</v>
      </c>
      <c r="E7" s="2">
        <v>8</v>
      </c>
      <c r="F7" s="4">
        <f t="shared" ref="F7:F16" si="0">IF(D7="","",D7-E7)</f>
        <v>1</v>
      </c>
      <c r="G7" s="4" t="str">
        <f t="shared" ref="G7:G16" si="1">IF(D7="","",IF(F7&gt;=3,"Incoherente",IF(F7&gt;=1,"Tensión","Coherente")))</f>
        <v>Tensión</v>
      </c>
      <c r="H7" s="12">
        <f t="shared" ref="H7:H16" si="2">IF(D7="","",D7*2-F7-ROW()/1000)</f>
        <v>16.992999999999999</v>
      </c>
      <c r="I7" s="5" t="str">
        <f t="shared" ref="I7:I16" si="3">IF(D7="","← Califica este valor",IF(G7="Incoherente","Dices que importa pero no lo vives. Es tu mayor riesgo reputacional: corrígelo o sácalo de tu discurso.",IF(G7="Tensión","Hay distancia entre lo que declaras y lo que haces. Define una acción concreta que cierre esa brecha.",IF(D7&gt;=8,"Valor sólido y vivido. Es material narrativo: cuéntalo con casos reales, nunca con adjetivos.","Coherente, pero poco central. No lo conviertas en eje de tu discurso."))))</f>
        <v>Hay distancia entre lo que declaras y lo que haces. Define una acción concreta que cierre esa brecha.</v>
      </c>
    </row>
    <row r="8" spans="1:9" ht="28.05" customHeight="1" x14ac:dyDescent="0.3">
      <c r="A8" s="6">
        <v>2</v>
      </c>
      <c r="B8" s="6" t="s">
        <v>134</v>
      </c>
      <c r="C8" s="7" t="s">
        <v>135</v>
      </c>
      <c r="D8" s="6">
        <v>10</v>
      </c>
      <c r="E8" s="6">
        <v>9</v>
      </c>
      <c r="F8" s="4">
        <f t="shared" si="0"/>
        <v>1</v>
      </c>
      <c r="G8" s="4" t="str">
        <f t="shared" si="1"/>
        <v>Tensión</v>
      </c>
      <c r="H8" s="12">
        <f t="shared" si="2"/>
        <v>18.992000000000001</v>
      </c>
      <c r="I8" s="5" t="str">
        <f t="shared" si="3"/>
        <v>Hay distancia entre lo que declaras y lo que haces. Define una acción concreta que cierre esa brecha.</v>
      </c>
    </row>
    <row r="9" spans="1:9" ht="28.05" customHeight="1" x14ac:dyDescent="0.3">
      <c r="A9" s="2">
        <v>3</v>
      </c>
      <c r="B9" s="2" t="s">
        <v>136</v>
      </c>
      <c r="C9" s="3" t="s">
        <v>137</v>
      </c>
      <c r="D9" s="2">
        <v>10</v>
      </c>
      <c r="E9" s="2">
        <v>9</v>
      </c>
      <c r="F9" s="4">
        <f t="shared" si="0"/>
        <v>1</v>
      </c>
      <c r="G9" s="4" t="str">
        <f t="shared" si="1"/>
        <v>Tensión</v>
      </c>
      <c r="H9" s="12">
        <f t="shared" si="2"/>
        <v>18.991</v>
      </c>
      <c r="I9" s="5" t="str">
        <f t="shared" si="3"/>
        <v>Hay distancia entre lo que declaras y lo que haces. Define una acción concreta que cierre esa brecha.</v>
      </c>
    </row>
    <row r="10" spans="1:9" ht="28.05" customHeight="1" x14ac:dyDescent="0.3">
      <c r="A10" s="6">
        <v>4</v>
      </c>
      <c r="B10" s="6" t="s">
        <v>138</v>
      </c>
      <c r="C10" s="7" t="s">
        <v>139</v>
      </c>
      <c r="D10" s="6">
        <v>9</v>
      </c>
      <c r="E10" s="6">
        <v>6</v>
      </c>
      <c r="F10" s="4">
        <f t="shared" si="0"/>
        <v>3</v>
      </c>
      <c r="G10" s="4" t="str">
        <f t="shared" si="1"/>
        <v>Incoherente</v>
      </c>
      <c r="H10" s="12">
        <f t="shared" si="2"/>
        <v>14.99</v>
      </c>
      <c r="I10" s="5" t="str">
        <f t="shared" si="3"/>
        <v>Dices que importa pero no lo vives. Es tu mayor riesgo reputacional: corrígelo o sácalo de tu discurso.</v>
      </c>
    </row>
    <row r="11" spans="1:9" ht="28.05" customHeight="1" x14ac:dyDescent="0.3">
      <c r="A11" s="2">
        <v>5</v>
      </c>
      <c r="B11" s="2" t="s">
        <v>140</v>
      </c>
      <c r="C11" s="3" t="s">
        <v>141</v>
      </c>
      <c r="D11" s="2">
        <v>9</v>
      </c>
      <c r="E11" s="2">
        <v>7</v>
      </c>
      <c r="F11" s="4">
        <f t="shared" si="0"/>
        <v>2</v>
      </c>
      <c r="G11" s="4" t="str">
        <f t="shared" si="1"/>
        <v>Tensión</v>
      </c>
      <c r="H11" s="12">
        <f t="shared" si="2"/>
        <v>15.989000000000001</v>
      </c>
      <c r="I11" s="5" t="str">
        <f t="shared" si="3"/>
        <v>Hay distancia entre lo que declaras y lo que haces. Define una acción concreta que cierre esa brecha.</v>
      </c>
    </row>
    <row r="12" spans="1:9" ht="28.05" customHeight="1" x14ac:dyDescent="0.3">
      <c r="A12" s="6">
        <v>6</v>
      </c>
      <c r="B12" s="6" t="s">
        <v>142</v>
      </c>
      <c r="C12" s="7" t="s">
        <v>143</v>
      </c>
      <c r="D12" s="6">
        <v>8</v>
      </c>
      <c r="E12" s="6">
        <v>5</v>
      </c>
      <c r="F12" s="4">
        <f t="shared" si="0"/>
        <v>3</v>
      </c>
      <c r="G12" s="4" t="str">
        <f t="shared" si="1"/>
        <v>Incoherente</v>
      </c>
      <c r="H12" s="12">
        <f t="shared" si="2"/>
        <v>12.988</v>
      </c>
      <c r="I12" s="5" t="str">
        <f t="shared" si="3"/>
        <v>Dices que importa pero no lo vives. Es tu mayor riesgo reputacional: corrígelo o sácalo de tu discurso.</v>
      </c>
    </row>
    <row r="13" spans="1:9" ht="28.05" customHeight="1" x14ac:dyDescent="0.3">
      <c r="A13" s="2">
        <v>7</v>
      </c>
      <c r="B13" s="2" t="s">
        <v>144</v>
      </c>
      <c r="C13" s="3" t="s">
        <v>145</v>
      </c>
      <c r="D13" s="2">
        <v>8</v>
      </c>
      <c r="E13" s="2">
        <v>6</v>
      </c>
      <c r="F13" s="4">
        <f t="shared" si="0"/>
        <v>2</v>
      </c>
      <c r="G13" s="4" t="str">
        <f t="shared" si="1"/>
        <v>Tensión</v>
      </c>
      <c r="H13" s="12">
        <f t="shared" si="2"/>
        <v>13.987</v>
      </c>
      <c r="I13" s="5" t="str">
        <f t="shared" si="3"/>
        <v>Hay distancia entre lo que declaras y lo que haces. Define una acción concreta que cierre esa brecha.</v>
      </c>
    </row>
    <row r="14" spans="1:9" ht="28.05" customHeight="1" x14ac:dyDescent="0.3">
      <c r="A14" s="6">
        <v>8</v>
      </c>
      <c r="B14" s="6" t="s">
        <v>146</v>
      </c>
      <c r="C14" s="7" t="s">
        <v>147</v>
      </c>
      <c r="D14" s="6">
        <v>10</v>
      </c>
      <c r="E14" s="6">
        <v>7</v>
      </c>
      <c r="F14" s="4">
        <f t="shared" si="0"/>
        <v>3</v>
      </c>
      <c r="G14" s="4" t="str">
        <f t="shared" si="1"/>
        <v>Incoherente</v>
      </c>
      <c r="H14" s="12">
        <f t="shared" si="2"/>
        <v>16.986000000000001</v>
      </c>
      <c r="I14" s="5" t="str">
        <f t="shared" si="3"/>
        <v>Dices que importa pero no lo vives. Es tu mayor riesgo reputacional: corrígelo o sácalo de tu discurso.</v>
      </c>
    </row>
    <row r="15" spans="1:9" ht="28.05" customHeight="1" x14ac:dyDescent="0.3">
      <c r="A15" s="2">
        <v>9</v>
      </c>
      <c r="B15" s="2" t="s">
        <v>148</v>
      </c>
      <c r="C15" s="3" t="s">
        <v>149</v>
      </c>
      <c r="D15" s="2">
        <v>7</v>
      </c>
      <c r="E15" s="2">
        <v>7</v>
      </c>
      <c r="F15" s="4">
        <f t="shared" si="0"/>
        <v>0</v>
      </c>
      <c r="G15" s="4" t="str">
        <f t="shared" si="1"/>
        <v>Coherente</v>
      </c>
      <c r="H15" s="12">
        <f t="shared" si="2"/>
        <v>13.984999999999999</v>
      </c>
      <c r="I15" s="5" t="str">
        <f t="shared" si="3"/>
        <v>Coherente, pero poco central. No lo conviertas en eje de tu discurso.</v>
      </c>
    </row>
    <row r="16" spans="1:9" ht="28.05" customHeight="1" x14ac:dyDescent="0.3">
      <c r="A16" s="6">
        <v>10</v>
      </c>
      <c r="B16" s="6" t="s">
        <v>150</v>
      </c>
      <c r="C16" s="7" t="s">
        <v>151</v>
      </c>
      <c r="D16" s="6">
        <v>9</v>
      </c>
      <c r="E16" s="6">
        <v>4</v>
      </c>
      <c r="F16" s="4">
        <f t="shared" si="0"/>
        <v>5</v>
      </c>
      <c r="G16" s="4" t="str">
        <f t="shared" si="1"/>
        <v>Incoherente</v>
      </c>
      <c r="H16" s="12">
        <f t="shared" si="2"/>
        <v>12.984</v>
      </c>
      <c r="I16" s="5" t="str">
        <f t="shared" si="3"/>
        <v>Dices que importa pero no lo vives. Es tu mayor riesgo reputacional: corrígelo o sácalo de tu discurso.</v>
      </c>
    </row>
    <row r="18" spans="1:9" ht="22.05" customHeight="1" x14ac:dyDescent="0.3">
      <c r="A18" s="19" t="s">
        <v>152</v>
      </c>
      <c r="B18" s="20"/>
      <c r="C18" s="20"/>
      <c r="D18" s="20"/>
      <c r="E18" s="20"/>
      <c r="F18" s="20"/>
      <c r="G18" s="20"/>
      <c r="H18" s="20"/>
      <c r="I18" s="20"/>
    </row>
    <row r="19" spans="1:9" ht="24" customHeight="1" x14ac:dyDescent="0.3">
      <c r="A19" s="44" t="s">
        <v>153</v>
      </c>
      <c r="B19" s="28"/>
      <c r="C19" s="45" t="str">
        <f>IFERROR(INDEX($B$7:$B$16,MATCH(LARGE($H$7:$H$16,1),$H$7:$H$16,0)),"Completa la tabla de arriba")</f>
        <v>Rigor</v>
      </c>
      <c r="D19" s="28"/>
      <c r="E19" s="28"/>
      <c r="F19" s="28"/>
      <c r="G19" s="28"/>
      <c r="H19" s="28"/>
      <c r="I19" s="28"/>
    </row>
    <row r="20" spans="1:9" ht="24" customHeight="1" x14ac:dyDescent="0.3">
      <c r="A20" s="44" t="s">
        <v>154</v>
      </c>
      <c r="B20" s="28"/>
      <c r="C20" s="45" t="str">
        <f>IFERROR(INDEX($B$7:$B$16,MATCH(LARGE($H$7:$H$16,2),$H$7:$H$16,0)),"Completa la tabla de arriba")</f>
        <v>Honestidad</v>
      </c>
      <c r="D20" s="28"/>
      <c r="E20" s="28"/>
      <c r="F20" s="28"/>
      <c r="G20" s="28"/>
      <c r="H20" s="28"/>
      <c r="I20" s="28"/>
    </row>
    <row r="21" spans="1:9" ht="24" customHeight="1" x14ac:dyDescent="0.3">
      <c r="A21" s="44" t="s">
        <v>155</v>
      </c>
      <c r="B21" s="28"/>
      <c r="C21" s="45" t="str">
        <f>IFERROR(INDEX($B$7:$B$16,MATCH(LARGE($H$7:$H$16,3),$H$7:$H$16,0)),"Completa la tabla de arriba")</f>
        <v>Excelencia</v>
      </c>
      <c r="D21" s="28"/>
      <c r="E21" s="28"/>
      <c r="F21" s="28"/>
      <c r="G21" s="28"/>
      <c r="H21" s="28"/>
      <c r="I21" s="28"/>
    </row>
    <row r="23" spans="1:9" ht="22.05" customHeight="1" x14ac:dyDescent="0.3">
      <c r="A23" s="36" t="s">
        <v>156</v>
      </c>
      <c r="B23" s="20"/>
      <c r="C23" s="20"/>
      <c r="D23" s="20"/>
      <c r="E23" s="20"/>
      <c r="F23" s="20"/>
      <c r="G23" s="20"/>
      <c r="H23" s="20"/>
      <c r="I23" s="20"/>
    </row>
    <row r="24" spans="1:9" ht="25.95" customHeight="1" x14ac:dyDescent="0.3">
      <c r="A24" s="38" t="s">
        <v>157</v>
      </c>
      <c r="B24" s="28"/>
      <c r="C24" s="37" t="s">
        <v>158</v>
      </c>
      <c r="D24" s="28"/>
      <c r="E24" s="28"/>
      <c r="F24" s="28"/>
      <c r="G24" s="40" t="s">
        <v>159</v>
      </c>
      <c r="H24" s="28"/>
      <c r="I24" s="28"/>
    </row>
    <row r="25" spans="1:9" ht="25.95" customHeight="1" x14ac:dyDescent="0.3">
      <c r="A25" s="38" t="s">
        <v>160</v>
      </c>
      <c r="B25" s="28"/>
      <c r="C25" s="37" t="s">
        <v>161</v>
      </c>
      <c r="D25" s="28"/>
      <c r="E25" s="28"/>
      <c r="F25" s="28"/>
      <c r="G25" s="40" t="s">
        <v>159</v>
      </c>
      <c r="H25" s="28"/>
      <c r="I25" s="28"/>
    </row>
    <row r="26" spans="1:9" ht="25.95" customHeight="1" x14ac:dyDescent="0.3">
      <c r="A26" s="38" t="s">
        <v>162</v>
      </c>
      <c r="B26" s="28"/>
      <c r="C26" s="37" t="s">
        <v>163</v>
      </c>
      <c r="D26" s="28"/>
      <c r="E26" s="28"/>
      <c r="F26" s="28"/>
      <c r="G26" s="40" t="s">
        <v>159</v>
      </c>
      <c r="H26" s="28"/>
      <c r="I26" s="28"/>
    </row>
    <row r="27" spans="1:9" ht="25.95" customHeight="1" x14ac:dyDescent="0.3">
      <c r="A27" s="38" t="s">
        <v>164</v>
      </c>
      <c r="B27" s="28"/>
      <c r="C27" s="37" t="s">
        <v>165</v>
      </c>
      <c r="D27" s="28"/>
      <c r="E27" s="28"/>
      <c r="F27" s="28"/>
      <c r="G27" s="40" t="s">
        <v>159</v>
      </c>
      <c r="H27" s="28"/>
      <c r="I27" s="28"/>
    </row>
    <row r="29" spans="1:9" ht="19.95" customHeight="1" x14ac:dyDescent="0.3">
      <c r="A29" s="41" t="s">
        <v>166</v>
      </c>
      <c r="B29" s="42"/>
      <c r="C29" s="42"/>
      <c r="D29" s="42"/>
      <c r="E29" s="42"/>
      <c r="F29" s="42"/>
      <c r="G29" s="42"/>
      <c r="H29" s="42"/>
      <c r="I29" s="43"/>
    </row>
    <row r="30" spans="1:9" ht="58.05" customHeight="1" x14ac:dyDescent="0.3">
      <c r="A30" s="46" t="str">
        <f>IF(OR(C24="",C25="",C26="",C27=""),"Responde las 4 preguntas de arriba y aquí aparecerá tu borrador automáticamente.","Ayudo a "&amp;C24&amp;" a "&amp;C25&amp;", mediante "&amp;C26&amp;". Lo hago porque creo que "&amp;C27&amp;".")</f>
        <v>Ayudo a directores de operaciones de empresas industriales medianas a recuperar la rentabilidad que pierden en fallas de proceso, mediante un diagnóstico completo de planta en 5 días, no en 5 meses. Lo hago porque creo que la excelencia operativa no debería ser un privilegio de las multinacionales.</v>
      </c>
      <c r="B30" s="47"/>
      <c r="C30" s="47"/>
      <c r="D30" s="47"/>
      <c r="E30" s="47"/>
      <c r="F30" s="47"/>
      <c r="G30" s="47"/>
      <c r="H30" s="47"/>
      <c r="I30" s="48"/>
    </row>
    <row r="32" spans="1:9" ht="25.95" customHeight="1" x14ac:dyDescent="0.3">
      <c r="A32" s="39" t="s">
        <v>167</v>
      </c>
      <c r="B32" s="20"/>
      <c r="C32" s="20"/>
      <c r="D32" s="20"/>
      <c r="E32" s="20"/>
      <c r="F32" s="20"/>
      <c r="G32" s="20"/>
      <c r="H32" s="20"/>
      <c r="I32" s="20"/>
    </row>
    <row r="34" spans="1:9" ht="22.05" customHeight="1" x14ac:dyDescent="0.3">
      <c r="A34" s="13" t="str">
        <f>HYPERLINK("Listado Maestro.xlsx","◀ Volver al Listado Maestro")</f>
        <v>◀ Volver al Listado Maestro</v>
      </c>
      <c r="B34" s="14"/>
      <c r="C34" s="14"/>
      <c r="D34" s="24" t="s">
        <v>30</v>
      </c>
      <c r="E34" s="22"/>
      <c r="F34" s="22"/>
      <c r="G34" s="13" t="str">
        <f>HYPERLINK("02_Lienzo_Canvas_Personal_Estrategico.xlsx","Paso siguiente: Lienzo Canvas ▶")</f>
        <v>Paso siguiente: Lienzo Canvas ▶</v>
      </c>
      <c r="H34" s="14"/>
      <c r="I34" s="14"/>
    </row>
  </sheetData>
  <mergeCells count="31">
    <mergeCell ref="G34:I34"/>
    <mergeCell ref="C19:I19"/>
    <mergeCell ref="G24:I24"/>
    <mergeCell ref="A34:C34"/>
    <mergeCell ref="A30:I30"/>
    <mergeCell ref="D34:F34"/>
    <mergeCell ref="A20:B20"/>
    <mergeCell ref="G27:I27"/>
    <mergeCell ref="A19:B19"/>
    <mergeCell ref="C21:I21"/>
    <mergeCell ref="A32:I32"/>
    <mergeCell ref="A23:I23"/>
    <mergeCell ref="G26:I26"/>
    <mergeCell ref="C24:F24"/>
    <mergeCell ref="A27:B27"/>
    <mergeCell ref="G25:I25"/>
    <mergeCell ref="A29:I29"/>
    <mergeCell ref="A26:B26"/>
    <mergeCell ref="C26:F26"/>
    <mergeCell ref="C25:F25"/>
    <mergeCell ref="A24:B24"/>
    <mergeCell ref="A1:I1"/>
    <mergeCell ref="C27:F27"/>
    <mergeCell ref="A2:I2"/>
    <mergeCell ref="A25:B25"/>
    <mergeCell ref="A5:I5"/>
    <mergeCell ref="A4:I4"/>
    <mergeCell ref="A21:B21"/>
    <mergeCell ref="C20:I20"/>
    <mergeCell ref="A18:I18"/>
    <mergeCell ref="A3:I3"/>
  </mergeCells>
  <conditionalFormatting sqref="G7:G16">
    <cfRule type="cellIs" dxfId="12" priority="1" operator="equal">
      <formula>"Incoherente"</formula>
    </cfRule>
    <cfRule type="cellIs" dxfId="11" priority="2" operator="equal">
      <formula>"Tensión"</formula>
    </cfRule>
    <cfRule type="cellIs" dxfId="10" priority="3" operator="equal">
      <formula>"Coherente"</formula>
    </cfRule>
  </conditionalFormatting>
  <dataValidations count="1">
    <dataValidation type="whole" allowBlank="1" errorTitle="Fuera de rango" error="Escribe un número entero del 1 al 10." promptTitle="Rango permitido" prompt="Escribe un número entre 1 y 10." sqref="D7:E16" xr:uid="{00000000-0002-0000-0300-000000000000}">
      <formula1>1</formula1>
      <formula2>10</formula2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&amp;K94A3B8MARCA-01-DIAG&amp;R&amp;8 &amp;K475569Página &amp;P de &amp;N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9"/>
  <sheetViews>
    <sheetView view="pageLayout" showGridLines="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" customWidth="1"/>
    <col min="2" max="2" width="17" customWidth="1"/>
    <col min="3" max="3" width="44" customWidth="1"/>
    <col min="4" max="4" width="12" customWidth="1"/>
    <col min="5" max="5" width="13" customWidth="1"/>
    <col min="6" max="6" width="10" customWidth="1"/>
    <col min="7" max="7" width="42" customWidth="1"/>
    <col min="8" max="8" width="28" customWidth="1"/>
    <col min="9" max="9" width="13" customWidth="1"/>
  </cols>
  <sheetData>
    <row r="1" spans="1:9" ht="30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9" ht="24" customHeight="1" x14ac:dyDescent="0.3">
      <c r="A2" s="25" t="s">
        <v>168</v>
      </c>
      <c r="B2" s="18"/>
      <c r="C2" s="18"/>
      <c r="D2" s="18"/>
      <c r="E2" s="18"/>
      <c r="F2" s="18"/>
      <c r="G2" s="18"/>
      <c r="H2" s="18"/>
      <c r="I2" s="18"/>
    </row>
    <row r="3" spans="1:9" ht="31.95" customHeight="1" x14ac:dyDescent="0.3">
      <c r="A3" s="23" t="s">
        <v>169</v>
      </c>
      <c r="B3" s="18"/>
      <c r="C3" s="18"/>
      <c r="D3" s="18"/>
      <c r="E3" s="18"/>
      <c r="F3" s="18"/>
      <c r="G3" s="18"/>
      <c r="H3" s="18"/>
      <c r="I3" s="18"/>
    </row>
    <row r="4" spans="1:9" ht="16.95" customHeight="1" x14ac:dyDescent="0.3">
      <c r="A4" s="26" t="s">
        <v>170</v>
      </c>
      <c r="B4" s="18"/>
      <c r="C4" s="18"/>
      <c r="D4" s="18"/>
      <c r="E4" s="18"/>
      <c r="F4" s="18"/>
      <c r="G4" s="18"/>
      <c r="H4" s="18"/>
      <c r="I4" s="18"/>
    </row>
    <row r="5" spans="1:9" ht="16.05" customHeight="1" x14ac:dyDescent="0.3">
      <c r="A5" s="29" t="s">
        <v>34</v>
      </c>
      <c r="B5" s="20"/>
      <c r="C5" s="20"/>
      <c r="D5" s="20"/>
      <c r="E5" s="20"/>
      <c r="F5" s="20"/>
      <c r="G5" s="20"/>
      <c r="H5" s="20"/>
      <c r="I5" s="20"/>
    </row>
    <row r="6" spans="1:9" ht="36" customHeight="1" x14ac:dyDescent="0.3">
      <c r="A6" s="1" t="s">
        <v>35</v>
      </c>
      <c r="B6" s="1" t="s">
        <v>171</v>
      </c>
      <c r="C6" s="1" t="s">
        <v>172</v>
      </c>
      <c r="D6" s="1" t="s">
        <v>173</v>
      </c>
      <c r="E6" s="1" t="s">
        <v>174</v>
      </c>
      <c r="F6" s="1" t="s">
        <v>175</v>
      </c>
      <c r="G6" s="1" t="s">
        <v>176</v>
      </c>
      <c r="H6" s="1" t="s">
        <v>177</v>
      </c>
      <c r="I6" s="1" t="s">
        <v>178</v>
      </c>
    </row>
    <row r="7" spans="1:9" ht="31.95" customHeight="1" x14ac:dyDescent="0.3">
      <c r="A7" s="2">
        <v>1</v>
      </c>
      <c r="B7" s="2" t="s">
        <v>179</v>
      </c>
      <c r="C7" s="3" t="s">
        <v>180</v>
      </c>
      <c r="D7" s="2">
        <v>5</v>
      </c>
      <c r="E7" s="2">
        <v>5</v>
      </c>
      <c r="F7" s="4">
        <f t="shared" ref="F7:F18" si="0">IF(D7="","",D7*E7)</f>
        <v>25</v>
      </c>
      <c r="G7" s="5" t="str">
        <f t="shared" ref="G7:G18" si="1">IF(OR(B7="",D7=""),"← Completa cuadrante e impacto",IF(B7="Fortaleza",IF(F7&gt;=16,"FORTALEZA MOTOR: conviértela en el eje de tu discurso y de tu oferta.","Fortaleza de apoyo: úsala como respaldo o prueba, nunca como titular."),IF(B7="Oportunidad",IF(F7&gt;=16,"OPORTUNIDAD PRIORITARIA: diseña una acción concreta este trimestre.","Oportunidad en el radar: revísala cada trimestre, aún no exige inversión."),IF(B7="Debilidad",IF(F7&gt;=16,"DEBILIDAD CRÍTICA: neutralízala con formación, alianza o delegación. No la escondas.","Debilidad tolerable: hoy no compromete tu posicionamiento."),IF(F7&gt;=16,"AMENAZA ACTIVA: necesitas un plan de mitigación explícito ahora.","Amenaza latente: monitoréala, no reacciones todavía.")))))</f>
        <v>FORTALEZA MOTOR: conviértela en el eje de tu discurso y de tu oferta.</v>
      </c>
      <c r="H7" s="3"/>
      <c r="I7" s="2"/>
    </row>
    <row r="8" spans="1:9" ht="31.95" customHeight="1" x14ac:dyDescent="0.3">
      <c r="A8" s="6">
        <v>2</v>
      </c>
      <c r="B8" s="6" t="s">
        <v>179</v>
      </c>
      <c r="C8" s="7" t="s">
        <v>181</v>
      </c>
      <c r="D8" s="6">
        <v>5</v>
      </c>
      <c r="E8" s="6">
        <v>4</v>
      </c>
      <c r="F8" s="4">
        <f t="shared" si="0"/>
        <v>20</v>
      </c>
      <c r="G8" s="5" t="str">
        <f t="shared" si="1"/>
        <v>FORTALEZA MOTOR: conviértela en el eje de tu discurso y de tu oferta.</v>
      </c>
      <c r="H8" s="7"/>
      <c r="I8" s="6"/>
    </row>
    <row r="9" spans="1:9" ht="31.95" customHeight="1" x14ac:dyDescent="0.3">
      <c r="A9" s="2">
        <v>3</v>
      </c>
      <c r="B9" s="2" t="s">
        <v>179</v>
      </c>
      <c r="C9" s="3" t="s">
        <v>182</v>
      </c>
      <c r="D9" s="2">
        <v>4</v>
      </c>
      <c r="E9" s="2">
        <v>4</v>
      </c>
      <c r="F9" s="4">
        <f t="shared" si="0"/>
        <v>16</v>
      </c>
      <c r="G9" s="5" t="str">
        <f t="shared" si="1"/>
        <v>FORTALEZA MOTOR: conviértela en el eje de tu discurso y de tu oferta.</v>
      </c>
      <c r="H9" s="3"/>
      <c r="I9" s="2"/>
    </row>
    <row r="10" spans="1:9" ht="31.95" customHeight="1" x14ac:dyDescent="0.3">
      <c r="A10" s="6">
        <v>4</v>
      </c>
      <c r="B10" s="6" t="s">
        <v>183</v>
      </c>
      <c r="C10" s="7" t="s">
        <v>184</v>
      </c>
      <c r="D10" s="6">
        <v>5</v>
      </c>
      <c r="E10" s="6">
        <v>4</v>
      </c>
      <c r="F10" s="4">
        <f t="shared" si="0"/>
        <v>20</v>
      </c>
      <c r="G10" s="5" t="str">
        <f t="shared" si="1"/>
        <v>OPORTUNIDAD PRIORITARIA: diseña una acción concreta este trimestre.</v>
      </c>
      <c r="H10" s="7"/>
      <c r="I10" s="6"/>
    </row>
    <row r="11" spans="1:9" ht="31.95" customHeight="1" x14ac:dyDescent="0.3">
      <c r="A11" s="2">
        <v>5</v>
      </c>
      <c r="B11" s="2" t="s">
        <v>183</v>
      </c>
      <c r="C11" s="3" t="s">
        <v>185</v>
      </c>
      <c r="D11" s="2">
        <v>4</v>
      </c>
      <c r="E11" s="2">
        <v>5</v>
      </c>
      <c r="F11" s="4">
        <f t="shared" si="0"/>
        <v>20</v>
      </c>
      <c r="G11" s="5" t="str">
        <f t="shared" si="1"/>
        <v>OPORTUNIDAD PRIORITARIA: diseña una acción concreta este trimestre.</v>
      </c>
      <c r="H11" s="3"/>
      <c r="I11" s="2"/>
    </row>
    <row r="12" spans="1:9" ht="31.95" customHeight="1" x14ac:dyDescent="0.3">
      <c r="A12" s="6">
        <v>6</v>
      </c>
      <c r="B12" s="6" t="s">
        <v>183</v>
      </c>
      <c r="C12" s="7" t="s">
        <v>186</v>
      </c>
      <c r="D12" s="6">
        <v>4</v>
      </c>
      <c r="E12" s="6">
        <v>3</v>
      </c>
      <c r="F12" s="4">
        <f t="shared" si="0"/>
        <v>12</v>
      </c>
      <c r="G12" s="5" t="str">
        <f t="shared" si="1"/>
        <v>Oportunidad en el radar: revísala cada trimestre, aún no exige inversión.</v>
      </c>
      <c r="H12" s="7"/>
      <c r="I12" s="6"/>
    </row>
    <row r="13" spans="1:9" ht="31.95" customHeight="1" x14ac:dyDescent="0.3">
      <c r="A13" s="2">
        <v>7</v>
      </c>
      <c r="B13" s="2" t="s">
        <v>187</v>
      </c>
      <c r="C13" s="3" t="s">
        <v>188</v>
      </c>
      <c r="D13" s="2">
        <v>5</v>
      </c>
      <c r="E13" s="2">
        <v>5</v>
      </c>
      <c r="F13" s="4">
        <f t="shared" si="0"/>
        <v>25</v>
      </c>
      <c r="G13" s="5" t="str">
        <f t="shared" si="1"/>
        <v>DEBILIDAD CRÍTICA: neutralízala con formación, alianza o delegación. No la escondas.</v>
      </c>
      <c r="H13" s="3"/>
      <c r="I13" s="2"/>
    </row>
    <row r="14" spans="1:9" ht="31.95" customHeight="1" x14ac:dyDescent="0.3">
      <c r="A14" s="6">
        <v>8</v>
      </c>
      <c r="B14" s="6" t="s">
        <v>187</v>
      </c>
      <c r="C14" s="7" t="s">
        <v>189</v>
      </c>
      <c r="D14" s="6">
        <v>4</v>
      </c>
      <c r="E14" s="6">
        <v>5</v>
      </c>
      <c r="F14" s="4">
        <f t="shared" si="0"/>
        <v>20</v>
      </c>
      <c r="G14" s="5" t="str">
        <f t="shared" si="1"/>
        <v>DEBILIDAD CRÍTICA: neutralízala con formación, alianza o delegación. No la escondas.</v>
      </c>
      <c r="H14" s="7"/>
      <c r="I14" s="6"/>
    </row>
    <row r="15" spans="1:9" ht="31.95" customHeight="1" x14ac:dyDescent="0.3">
      <c r="A15" s="2">
        <v>9</v>
      </c>
      <c r="B15" s="2" t="s">
        <v>187</v>
      </c>
      <c r="C15" s="3" t="s">
        <v>190</v>
      </c>
      <c r="D15" s="2">
        <v>5</v>
      </c>
      <c r="E15" s="2">
        <v>4</v>
      </c>
      <c r="F15" s="4">
        <f t="shared" si="0"/>
        <v>20</v>
      </c>
      <c r="G15" s="5" t="str">
        <f t="shared" si="1"/>
        <v>DEBILIDAD CRÍTICA: neutralízala con formación, alianza o delegación. No la escondas.</v>
      </c>
      <c r="H15" s="3"/>
      <c r="I15" s="2"/>
    </row>
    <row r="16" spans="1:9" ht="31.95" customHeight="1" x14ac:dyDescent="0.3">
      <c r="A16" s="6">
        <v>10</v>
      </c>
      <c r="B16" s="6" t="s">
        <v>191</v>
      </c>
      <c r="C16" s="7" t="s">
        <v>192</v>
      </c>
      <c r="D16" s="6">
        <v>4</v>
      </c>
      <c r="E16" s="6">
        <v>4</v>
      </c>
      <c r="F16" s="4">
        <f t="shared" si="0"/>
        <v>16</v>
      </c>
      <c r="G16" s="5" t="str">
        <f t="shared" si="1"/>
        <v>AMENAZA ACTIVA: necesitas un plan de mitigación explícito ahora.</v>
      </c>
      <c r="H16" s="7"/>
      <c r="I16" s="6"/>
    </row>
    <row r="17" spans="1:9" ht="31.95" customHeight="1" x14ac:dyDescent="0.3">
      <c r="A17" s="2">
        <v>11</v>
      </c>
      <c r="B17" s="2" t="s">
        <v>191</v>
      </c>
      <c r="C17" s="3" t="s">
        <v>193</v>
      </c>
      <c r="D17" s="2">
        <v>4</v>
      </c>
      <c r="E17" s="2">
        <v>3</v>
      </c>
      <c r="F17" s="4">
        <f t="shared" si="0"/>
        <v>12</v>
      </c>
      <c r="G17" s="5" t="str">
        <f t="shared" si="1"/>
        <v>Amenaza latente: monitoréala, no reacciones todavía.</v>
      </c>
      <c r="H17" s="3"/>
      <c r="I17" s="2"/>
    </row>
    <row r="18" spans="1:9" ht="31.95" customHeight="1" x14ac:dyDescent="0.3">
      <c r="A18" s="6">
        <v>12</v>
      </c>
      <c r="B18" s="6" t="s">
        <v>191</v>
      </c>
      <c r="C18" s="7" t="s">
        <v>194</v>
      </c>
      <c r="D18" s="6">
        <v>3</v>
      </c>
      <c r="E18" s="6">
        <v>4</v>
      </c>
      <c r="F18" s="4">
        <f t="shared" si="0"/>
        <v>12</v>
      </c>
      <c r="G18" s="5" t="str">
        <f t="shared" si="1"/>
        <v>Amenaza latente: monitoréala, no reacciones todavía.</v>
      </c>
      <c r="H18" s="7"/>
      <c r="I18" s="6"/>
    </row>
    <row r="20" spans="1:9" ht="22.05" customHeight="1" x14ac:dyDescent="0.3">
      <c r="A20" s="19" t="s">
        <v>195</v>
      </c>
      <c r="B20" s="20"/>
      <c r="C20" s="20"/>
      <c r="D20" s="20"/>
      <c r="E20" s="20"/>
      <c r="F20" s="20"/>
      <c r="G20" s="20"/>
      <c r="H20" s="20"/>
      <c r="I20" s="20"/>
    </row>
    <row r="21" spans="1:9" ht="22.05" customHeight="1" x14ac:dyDescent="0.3">
      <c r="A21" s="50" t="s">
        <v>196</v>
      </c>
      <c r="B21" s="28"/>
      <c r="C21" s="28"/>
      <c r="D21" s="51">
        <f>SUMIF($B$7:$B$18,"Fortaleza",$F$7:$F$18)</f>
        <v>61</v>
      </c>
      <c r="E21" s="28"/>
      <c r="F21" s="49" t="str">
        <f>IF(D21=0,"—","Suma de los índices (impacto × urgencia) de este cuadrante.")</f>
        <v>Suma de los índices (impacto × urgencia) de este cuadrante.</v>
      </c>
      <c r="G21" s="28"/>
      <c r="H21" s="28"/>
      <c r="I21" s="28"/>
    </row>
    <row r="22" spans="1:9" ht="22.05" customHeight="1" x14ac:dyDescent="0.3">
      <c r="A22" s="50" t="s">
        <v>197</v>
      </c>
      <c r="B22" s="28"/>
      <c r="C22" s="28"/>
      <c r="D22" s="51">
        <f>SUMIF($B$7:$B$18,"Debilidad",$F$7:$F$18)</f>
        <v>65</v>
      </c>
      <c r="E22" s="28"/>
      <c r="F22" s="49" t="str">
        <f>IF(D22=0,"—","Suma de los índices (impacto × urgencia) de este cuadrante.")</f>
        <v>Suma de los índices (impacto × urgencia) de este cuadrante.</v>
      </c>
      <c r="G22" s="28"/>
      <c r="H22" s="28"/>
      <c r="I22" s="28"/>
    </row>
    <row r="23" spans="1:9" ht="22.05" customHeight="1" x14ac:dyDescent="0.3">
      <c r="A23" s="50" t="s">
        <v>198</v>
      </c>
      <c r="B23" s="28"/>
      <c r="C23" s="28"/>
      <c r="D23" s="51">
        <f>SUMIF($B$7:$B$18,"Oportunidad",$F$7:$F$18)</f>
        <v>52</v>
      </c>
      <c r="E23" s="28"/>
      <c r="F23" s="49" t="str">
        <f>IF(D23=0,"—","Suma de los índices (impacto × urgencia) de este cuadrante.")</f>
        <v>Suma de los índices (impacto × urgencia) de este cuadrante.</v>
      </c>
      <c r="G23" s="28"/>
      <c r="H23" s="28"/>
      <c r="I23" s="28"/>
    </row>
    <row r="24" spans="1:9" ht="22.05" customHeight="1" x14ac:dyDescent="0.3">
      <c r="A24" s="50" t="s">
        <v>199</v>
      </c>
      <c r="B24" s="28"/>
      <c r="C24" s="28"/>
      <c r="D24" s="51">
        <f>SUMIF($B$7:$B$18,"Amenaza",$F$7:$F$18)</f>
        <v>40</v>
      </c>
      <c r="E24" s="28"/>
      <c r="F24" s="49" t="str">
        <f>IF(D24=0,"—","Suma de los índices (impacto × urgencia) de este cuadrante.")</f>
        <v>Suma de los índices (impacto × urgencia) de este cuadrante.</v>
      </c>
      <c r="G24" s="28"/>
      <c r="H24" s="28"/>
      <c r="I24" s="28"/>
    </row>
    <row r="26" spans="1:9" ht="19.95" customHeight="1" x14ac:dyDescent="0.3">
      <c r="A26" s="41" t="s">
        <v>200</v>
      </c>
      <c r="B26" s="42"/>
      <c r="C26" s="42"/>
      <c r="D26" s="42"/>
      <c r="E26" s="42"/>
      <c r="F26" s="42"/>
      <c r="G26" s="42"/>
      <c r="H26" s="42"/>
      <c r="I26" s="43"/>
    </row>
    <row r="27" spans="1:9" ht="67.95" customHeight="1" x14ac:dyDescent="0.3">
      <c r="A27" s="46" t="str">
        <f>IF(COUNT($F$7:$F$18)=0,"Completa la matriz de arriba para ver tu diagnóstico.",IF(AND(D21&gt;D22,D23&gt;D24),"POSICIÓN OFENSIVA. Tus fortalezas superan a tus debilidades y el entorno te favorece. Es el momento de invertir en visibilidad y de empaquetar tu oferta: no esperes a sentirte más preparado.",IF(AND(D21&gt;D22,D23&lt;=D24),"POSICIÓN DEFENSIVA. Eres sólido, pero el entorno se está poniendo difícil. Blinda tus relaciones actuales y diferénciate rápido antes de que el mercado comoditice lo que haces.",IF(AND(D21&lt;=D22,D23&gt;D24),"POSICIÓN DE REORIENTACIÓN. Hay oportunidades claras pero aún no estás listo para tomarlas. Cierra primero tus debilidades críticas y apalánchate en alianzas mientras te fortaleces.","POSICIÓN DE SUPERVIVENCIA. Debilidades y amenazas pesan más que tus activos. No dispares en todas las direcciones: elige UN nicho pequeño y gánalo por completo antes de ampliar."))))</f>
        <v>POSICIÓN DE REORIENTACIÓN. Hay oportunidades claras pero aún no estás listo para tomarlas. Cierra primero tus debilidades críticas y apalánchate en alianzas mientras te fortaleces.</v>
      </c>
      <c r="B27" s="47"/>
      <c r="C27" s="47"/>
      <c r="D27" s="47"/>
      <c r="E27" s="47"/>
      <c r="F27" s="47"/>
      <c r="G27" s="47"/>
      <c r="H27" s="47"/>
      <c r="I27" s="48"/>
    </row>
    <row r="29" spans="1:9" ht="22.05" customHeight="1" x14ac:dyDescent="0.3">
      <c r="A29" s="13" t="str">
        <f>HYPERLINK("Listado Maestro.xlsx","◀ Volver al Listado Maestro")</f>
        <v>◀ Volver al Listado Maestro</v>
      </c>
      <c r="B29" s="14"/>
      <c r="C29" s="14"/>
      <c r="D29" s="24" t="s">
        <v>30</v>
      </c>
      <c r="E29" s="22"/>
      <c r="F29" s="22"/>
      <c r="G29" s="13" t="str">
        <f>HYPERLINK("02_Lienzo_Canvas_Personal_Estrategico.xlsx","Paso siguiente: Lienzo Canvas ▶")</f>
        <v>Paso siguiente: Lienzo Canvas ▶</v>
      </c>
      <c r="H29" s="14"/>
      <c r="I29" s="14"/>
    </row>
  </sheetData>
  <mergeCells count="23">
    <mergeCell ref="A29:C29"/>
    <mergeCell ref="G29:I29"/>
    <mergeCell ref="A4:I4"/>
    <mergeCell ref="A20:I20"/>
    <mergeCell ref="D29:F29"/>
    <mergeCell ref="F24:I24"/>
    <mergeCell ref="F21:I21"/>
    <mergeCell ref="A24:C24"/>
    <mergeCell ref="D24:E24"/>
    <mergeCell ref="D23:E23"/>
    <mergeCell ref="A27:I27"/>
    <mergeCell ref="A21:C21"/>
    <mergeCell ref="D22:E22"/>
    <mergeCell ref="A26:I26"/>
    <mergeCell ref="D21:E21"/>
    <mergeCell ref="A1:I1"/>
    <mergeCell ref="F23:I23"/>
    <mergeCell ref="F22:I22"/>
    <mergeCell ref="A2:I2"/>
    <mergeCell ref="A5:I5"/>
    <mergeCell ref="A23:C23"/>
    <mergeCell ref="A22:C22"/>
    <mergeCell ref="A3:I3"/>
  </mergeCells>
  <conditionalFormatting sqref="F7:F18">
    <cfRule type="cellIs" dxfId="9" priority="1" operator="greaterThanOrEqual">
      <formula>16</formula>
    </cfRule>
    <cfRule type="cellIs" dxfId="8" priority="2" operator="lessThan">
      <formula>9</formula>
    </cfRule>
    <cfRule type="cellIs" dxfId="7" priority="3" operator="between">
      <formula>9</formula>
      <formula>16</formula>
    </cfRule>
  </conditionalFormatting>
  <conditionalFormatting sqref="B7:B18">
    <cfRule type="cellIs" dxfId="6" priority="4" operator="equal">
      <formula>"Fortaleza"</formula>
    </cfRule>
    <cfRule type="cellIs" dxfId="5" priority="5" operator="equal">
      <formula>"Oportunidad"</formula>
    </cfRule>
    <cfRule type="cellIs" dxfId="4" priority="6" operator="equal">
      <formula>"Debilidad"</formula>
    </cfRule>
    <cfRule type="cellIs" dxfId="3" priority="7" operator="equal">
      <formula>"Amenaza"</formula>
    </cfRule>
  </conditionalFormatting>
  <dataValidations count="3">
    <dataValidation type="list" allowBlank="1" errorTitle="Valor no válido" error="Elige una opción de la lista desplegable." promptTitle="Selecciona" prompt="Haz clic en la flecha y elige una opción." sqref="B7:B18" xr:uid="{00000000-0002-0000-0400-000000000000}">
      <formula1>"Fortaleza,Oportunidad,Debilidad,Amenaza"</formula1>
    </dataValidation>
    <dataValidation type="whole" allowBlank="1" errorTitle="Fuera de rango" error="Escribe un número entero del 1 al 5." promptTitle="Rango permitido" prompt="Escribe un número entre 1 y 5." sqref="D7:E18" xr:uid="{00000000-0002-0000-0400-000001000000}">
      <formula1>1</formula1>
      <formula2>5</formula2>
    </dataValidation>
    <dataValidation type="list" allowBlank="1" errorTitle="Valor no válido" error="Elige una opción de la lista desplegable." promptTitle="Selecciona" prompt="Haz clic en la flecha y elige una opción." sqref="I7:I18" xr:uid="{00000000-0002-0000-0400-000002000000}">
      <formula1>"30 días,90 días,6 meses,12 meses,Permanente"</formula1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&amp;K94A3B8MARCA-01-DIAG&amp;R&amp;8 &amp;K475569Página &amp;P de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8"/>
  <sheetViews>
    <sheetView view="pageLayout" showGridLines="0" workbookViewId="0">
      <pane ySplit="5" topLeftCell="A6" activePane="bottomLeft" state="frozen"/>
      <selection pane="bottomLeft"/>
    </sheetView>
  </sheetViews>
  <sheetFormatPr baseColWidth="10" defaultColWidth="8.88671875" defaultRowHeight="14.4" x14ac:dyDescent="0.3"/>
  <cols>
    <col min="1" max="12" width="13.44140625" customWidth="1"/>
  </cols>
  <sheetData>
    <row r="1" spans="1:12" ht="30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4" customHeight="1" x14ac:dyDescent="0.3">
      <c r="A2" s="25" t="s">
        <v>201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31.95" customHeight="1" x14ac:dyDescent="0.3">
      <c r="A3" s="23" t="s">
        <v>202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6.95" customHeight="1" x14ac:dyDescent="0.3">
      <c r="A4" s="26" t="s">
        <v>203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6" spans="1:12" ht="22.05" customHeight="1" x14ac:dyDescent="0.3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5.95" customHeight="1" x14ac:dyDescent="0.3">
      <c r="A7" s="60" t="s">
        <v>205</v>
      </c>
      <c r="B7" s="42"/>
      <c r="C7" s="61"/>
      <c r="D7" s="60" t="s">
        <v>206</v>
      </c>
      <c r="E7" s="42"/>
      <c r="F7" s="61"/>
      <c r="G7" s="60" t="s">
        <v>207</v>
      </c>
      <c r="H7" s="42"/>
      <c r="I7" s="61"/>
      <c r="J7" s="60" t="s">
        <v>208</v>
      </c>
      <c r="K7" s="42"/>
      <c r="L7" s="61"/>
    </row>
    <row r="8" spans="1:12" ht="34.049999999999997" customHeight="1" x14ac:dyDescent="0.3">
      <c r="A8" s="52">
        <f>IFERROR(ROUND(AVERAGE('1. Competencias'!$D$7:$D$24),2),0)</f>
        <v>3.28</v>
      </c>
      <c r="B8" s="53"/>
      <c r="C8" s="54"/>
      <c r="D8" s="52">
        <f>IFERROR(ROUND(AVERAGE('2. Feedback 360'!$H$8:$H$14),2),0)</f>
        <v>3.33</v>
      </c>
      <c r="E8" s="53"/>
      <c r="F8" s="54"/>
      <c r="G8" s="52" t="str">
        <f>IFERROR(ROUND(100-ABS(AVERAGE('2. Feedback 360'!$H$8:$H$14)-'2. Feedback 360'!$H$7)/5*100,0)&amp;"%","0%")</f>
        <v>93%</v>
      </c>
      <c r="H8" s="53"/>
      <c r="I8" s="54"/>
      <c r="J8" s="52">
        <f>COUNTIF('1. Competencias'!$H$7:$H$24,"Alta")</f>
        <v>9</v>
      </c>
      <c r="K8" s="53"/>
      <c r="L8" s="54"/>
    </row>
    <row r="9" spans="1:12" ht="18" customHeight="1" x14ac:dyDescent="0.3">
      <c r="A9" s="57" t="s">
        <v>209</v>
      </c>
      <c r="B9" s="58"/>
      <c r="C9" s="59"/>
      <c r="D9" s="57" t="s">
        <v>210</v>
      </c>
      <c r="E9" s="58"/>
      <c r="F9" s="59"/>
      <c r="G9" s="57" t="s">
        <v>211</v>
      </c>
      <c r="H9" s="58"/>
      <c r="I9" s="59"/>
      <c r="J9" s="57" t="s">
        <v>212</v>
      </c>
      <c r="K9" s="58"/>
      <c r="L9" s="59"/>
    </row>
    <row r="11" spans="1:12" ht="22.05" customHeight="1" x14ac:dyDescent="0.3">
      <c r="A11" s="19" t="s">
        <v>213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ht="25.95" customHeight="1" x14ac:dyDescent="0.3">
      <c r="A12" s="66" t="s">
        <v>36</v>
      </c>
      <c r="B12" s="66"/>
      <c r="C12" s="66"/>
      <c r="D12" s="1" t="s">
        <v>214</v>
      </c>
      <c r="E12" s="1" t="s">
        <v>215</v>
      </c>
      <c r="F12" s="1" t="s">
        <v>41</v>
      </c>
      <c r="G12" s="66" t="s">
        <v>216</v>
      </c>
      <c r="H12" s="66"/>
      <c r="I12" s="66"/>
      <c r="J12" s="66"/>
      <c r="K12" s="66"/>
      <c r="L12" s="66"/>
    </row>
    <row r="13" spans="1:12" ht="22.05" customHeight="1" x14ac:dyDescent="0.3">
      <c r="A13" s="64" t="s">
        <v>44</v>
      </c>
      <c r="B13" s="56"/>
      <c r="C13" s="56"/>
      <c r="D13" s="4">
        <f>IFERROR(ROUND(AVERAGEIF('1. Competencias'!$B$7:$B$24,$A13,'1. Competencias'!$D$7:$D$24),2),0)</f>
        <v>3.67</v>
      </c>
      <c r="E13" s="4">
        <f>IFERROR(ROUND(AVERAGEIF('1. Competencias'!$B$7:$B$24,$A13,'1. Competencias'!$E$7:$E$24),2),0)</f>
        <v>5</v>
      </c>
      <c r="F13" s="4">
        <f t="shared" ref="F13:F18" si="0">ROUND(E13-D13,2)</f>
        <v>1.33</v>
      </c>
      <c r="G13" s="55" t="str">
        <f t="shared" ref="G13:G18" si="1">IF(F13&gt;=1.5,"Prioridad máxima: aquí se te está yendo el posicionamiento.",IF(F13&gt;=0.8,"Brecha relevante: define una acción de mejora este trimestre.","Bajo control: sostén el nivel y úsalo como argumento de autoridad."))</f>
        <v>Brecha relevante: define una acción de mejora este trimestre.</v>
      </c>
      <c r="H13" s="56"/>
      <c r="I13" s="56"/>
      <c r="J13" s="56"/>
      <c r="K13" s="56"/>
      <c r="L13" s="56"/>
    </row>
    <row r="14" spans="1:12" ht="22.05" customHeight="1" x14ac:dyDescent="0.3">
      <c r="A14" s="62" t="s">
        <v>48</v>
      </c>
      <c r="B14" s="63"/>
      <c r="C14" s="63"/>
      <c r="D14" s="4">
        <f>IFERROR(ROUND(AVERAGEIF('1. Competencias'!$B$7:$B$24,$A14,'1. Competencias'!$D$7:$D$24),2),0)</f>
        <v>3.67</v>
      </c>
      <c r="E14" s="4">
        <f>IFERROR(ROUND(AVERAGEIF('1. Competencias'!$B$7:$B$24,$A14,'1. Competencias'!$E$7:$E$24),2),0)</f>
        <v>4.67</v>
      </c>
      <c r="F14" s="4">
        <f t="shared" si="0"/>
        <v>1</v>
      </c>
      <c r="G14" s="55" t="str">
        <f t="shared" si="1"/>
        <v>Brecha relevante: define una acción de mejora este trimestre.</v>
      </c>
      <c r="H14" s="63"/>
      <c r="I14" s="63"/>
      <c r="J14" s="63"/>
      <c r="K14" s="63"/>
      <c r="L14" s="63"/>
    </row>
    <row r="15" spans="1:12" ht="22.05" customHeight="1" x14ac:dyDescent="0.3">
      <c r="A15" s="64" t="s">
        <v>52</v>
      </c>
      <c r="B15" s="56"/>
      <c r="C15" s="56"/>
      <c r="D15" s="4">
        <f>IFERROR(ROUND(AVERAGEIF('1. Competencias'!$B$7:$B$24,$A15,'1. Competencias'!$D$7:$D$24),2),0)</f>
        <v>2.67</v>
      </c>
      <c r="E15" s="4">
        <f>IFERROR(ROUND(AVERAGEIF('1. Competencias'!$B$7:$B$24,$A15,'1. Competencias'!$E$7:$E$24),2),0)</f>
        <v>5</v>
      </c>
      <c r="F15" s="4">
        <f t="shared" si="0"/>
        <v>2.33</v>
      </c>
      <c r="G15" s="55" t="str">
        <f t="shared" si="1"/>
        <v>Prioridad máxima: aquí se te está yendo el posicionamiento.</v>
      </c>
      <c r="H15" s="56"/>
      <c r="I15" s="56"/>
      <c r="J15" s="56"/>
      <c r="K15" s="56"/>
      <c r="L15" s="56"/>
    </row>
    <row r="16" spans="1:12" ht="22.05" customHeight="1" x14ac:dyDescent="0.3">
      <c r="A16" s="62" t="s">
        <v>56</v>
      </c>
      <c r="B16" s="63"/>
      <c r="C16" s="63"/>
      <c r="D16" s="4">
        <f>IFERROR(ROUND(AVERAGEIF('1. Competencias'!$B$7:$B$24,$A16,'1. Competencias'!$D$7:$D$24),2),0)</f>
        <v>3</v>
      </c>
      <c r="E16" s="4">
        <f>IFERROR(ROUND(AVERAGEIF('1. Competencias'!$B$7:$B$24,$A16,'1. Competencias'!$E$7:$E$24),2),0)</f>
        <v>4.67</v>
      </c>
      <c r="F16" s="4">
        <f t="shared" si="0"/>
        <v>1.67</v>
      </c>
      <c r="G16" s="55" t="str">
        <f t="shared" si="1"/>
        <v>Prioridad máxima: aquí se te está yendo el posicionamiento.</v>
      </c>
      <c r="H16" s="63"/>
      <c r="I16" s="63"/>
      <c r="J16" s="63"/>
      <c r="K16" s="63"/>
      <c r="L16" s="63"/>
    </row>
    <row r="17" spans="1:12" ht="22.05" customHeight="1" x14ac:dyDescent="0.3">
      <c r="A17" s="64" t="s">
        <v>60</v>
      </c>
      <c r="B17" s="56"/>
      <c r="C17" s="56"/>
      <c r="D17" s="4">
        <f>IFERROR(ROUND(AVERAGEIF('1. Competencias'!$B$7:$B$24,$A17,'1. Competencias'!$D$7:$D$24),2),0)</f>
        <v>3.67</v>
      </c>
      <c r="E17" s="4">
        <f>IFERROR(ROUND(AVERAGEIF('1. Competencias'!$B$7:$B$24,$A17,'1. Competencias'!$E$7:$E$24),2),0)</f>
        <v>5</v>
      </c>
      <c r="F17" s="4">
        <f t="shared" si="0"/>
        <v>1.33</v>
      </c>
      <c r="G17" s="55" t="str">
        <f t="shared" si="1"/>
        <v>Brecha relevante: define una acción de mejora este trimestre.</v>
      </c>
      <c r="H17" s="56"/>
      <c r="I17" s="56"/>
      <c r="J17" s="56"/>
      <c r="K17" s="56"/>
      <c r="L17" s="56"/>
    </row>
    <row r="18" spans="1:12" ht="22.05" customHeight="1" x14ac:dyDescent="0.3">
      <c r="A18" s="62" t="s">
        <v>64</v>
      </c>
      <c r="B18" s="63"/>
      <c r="C18" s="63"/>
      <c r="D18" s="4">
        <f>IFERROR(ROUND(AVERAGEIF('1. Competencias'!$B$7:$B$24,$A18,'1. Competencias'!$D$7:$D$24),2),0)</f>
        <v>3</v>
      </c>
      <c r="E18" s="4">
        <f>IFERROR(ROUND(AVERAGEIF('1. Competencias'!$B$7:$B$24,$A18,'1. Competencias'!$E$7:$E$24),2),0)</f>
        <v>5</v>
      </c>
      <c r="F18" s="4">
        <f t="shared" si="0"/>
        <v>2</v>
      </c>
      <c r="G18" s="55" t="str">
        <f t="shared" si="1"/>
        <v>Prioridad máxima: aquí se te está yendo el posicionamiento.</v>
      </c>
      <c r="H18" s="63"/>
      <c r="I18" s="63"/>
      <c r="J18" s="63"/>
      <c r="K18" s="63"/>
      <c r="L18" s="63"/>
    </row>
    <row r="39" spans="1:12" ht="22.05" customHeight="1" x14ac:dyDescent="0.3">
      <c r="A39" s="19" t="s">
        <v>217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ht="24" customHeight="1" x14ac:dyDescent="0.3">
      <c r="A40" s="32" t="s">
        <v>218</v>
      </c>
      <c r="B40" s="28"/>
      <c r="C40" s="28"/>
      <c r="D40" s="28"/>
      <c r="E40" s="28"/>
      <c r="F40" s="28"/>
      <c r="G40" s="65" t="str">
        <f>COUNTIF('3. Valores y Propósito'!$G$7:$G$16,"Incoherente")&amp;" de 10"</f>
        <v>4 de 10</v>
      </c>
      <c r="H40" s="28"/>
      <c r="I40" s="28"/>
      <c r="J40" s="28"/>
      <c r="K40" s="28"/>
      <c r="L40" s="28"/>
    </row>
    <row r="41" spans="1:12" ht="24" customHeight="1" x14ac:dyDescent="0.3">
      <c r="A41" s="67" t="s">
        <v>219</v>
      </c>
      <c r="B41" s="28"/>
      <c r="C41" s="28"/>
      <c r="D41" s="28"/>
      <c r="E41" s="28"/>
      <c r="F41" s="28"/>
      <c r="G41" s="65" t="str">
        <f>COUNTIF('4. FODA Personal'!$F$7:$F$18,"&gt;=16")&amp;" de 12"</f>
        <v>9 de 12</v>
      </c>
      <c r="H41" s="28"/>
      <c r="I41" s="28"/>
      <c r="J41" s="28"/>
      <c r="K41" s="28"/>
      <c r="L41" s="28"/>
    </row>
    <row r="42" spans="1:12" ht="24" customHeight="1" x14ac:dyDescent="0.3">
      <c r="A42" s="32" t="s">
        <v>220</v>
      </c>
      <c r="B42" s="28"/>
      <c r="C42" s="28"/>
      <c r="D42" s="28"/>
      <c r="E42" s="28"/>
      <c r="F42" s="28"/>
      <c r="G42" s="65" t="str">
        <f>'2. Feedback 360'!$E$20</f>
        <v>Recuerdo de marca</v>
      </c>
      <c r="H42" s="28"/>
      <c r="I42" s="28"/>
      <c r="J42" s="28"/>
      <c r="K42" s="28"/>
      <c r="L42" s="28"/>
    </row>
    <row r="43" spans="1:12" ht="24" customHeight="1" x14ac:dyDescent="0.3">
      <c r="A43" s="67" t="s">
        <v>221</v>
      </c>
      <c r="B43" s="28"/>
      <c r="C43" s="28"/>
      <c r="D43" s="28"/>
      <c r="E43" s="28"/>
      <c r="F43" s="28"/>
      <c r="G43" s="65" t="str">
        <f>'3. Valores y Propósito'!$C$19</f>
        <v>Rigor</v>
      </c>
      <c r="H43" s="28"/>
      <c r="I43" s="28"/>
      <c r="J43" s="28"/>
      <c r="K43" s="28"/>
      <c r="L43" s="28"/>
    </row>
    <row r="45" spans="1:12" ht="19.95" customHeight="1" x14ac:dyDescent="0.3">
      <c r="A45" s="41" t="s">
        <v>222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3"/>
    </row>
    <row r="46" spans="1:12" ht="78" customHeight="1" x14ac:dyDescent="0.3">
      <c r="A46" s="46" t="str">
        <f>IF(COUNT('1. Competencias'!$D$7:$D$24)=0,"Completa la hoja 1 (Competencias) para activar tu diagnóstico.","Madurez global "&amp;ROUND(AVERAGE('1. Competencias'!$D$7:$D$24),2)&amp;"/5 frente a una reputación externa de "&amp;ROUND(AVERAGE('2. Feedback 360'!$H$8:$H$14),2)&amp;"/5.   "&amp;IF(AVERAGE('1. Competencias'!$D$7:$D$24)-AVERAGE('2. Feedback 360'!$H$8:$H$14)&gt;=0.7,"DIAGNÓSTICO: vales más de lo que el mercado percibe. Tu problema NO es de capacidad, es de visibilidad. No estudies más por ahora: publica, muéstrate y documenta tu método. Prioriza los Pasos 3 y 4 de la metodología.",IF(AVERAGE('2. Feedback 360'!$H$8:$H$14)-AVERAGE('1. Competencias'!$D$7:$D$24)&gt;=0.5,"DIAGNÓSTICO: el mercado te valora más de lo que tú te valoras. Tienes crédito reputacional sin explotar. Sube tus precios, pide testimonios y empaqueta una oferta de mayor valor: ve directo al Paso 5.","DIAGNÓSTICO: tu autoimagen y tu reputación externa están alineadas. Tu crecimiento depende ahora de cerrar brechas de competencia reales y de diferenciarte con claridad. Continúa al Paso 2 (Lienzo Canvas).")))</f>
        <v>Madurez global 3.28/5 frente a una reputación externa de 3.33/5.   DIAGNÓSTICO: tu autoimagen y tu reputación externa están alineadas. Tu crecimiento depende ahora de cerrar brechas de competencia reales y de diferenciarte con claridad. Continúa al Paso 2 (Lienzo Canvas).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8"/>
    </row>
    <row r="48" spans="1:12" ht="22.05" customHeight="1" x14ac:dyDescent="0.3">
      <c r="A48" s="13" t="str">
        <f>HYPERLINK("Listado Maestro.xlsx","◀ Volver al Listado Maestro")</f>
        <v>◀ Volver al Listado Maestro</v>
      </c>
      <c r="B48" s="14"/>
      <c r="C48" s="14"/>
      <c r="D48" s="14"/>
      <c r="E48" s="24" t="s">
        <v>30</v>
      </c>
      <c r="F48" s="22"/>
      <c r="G48" s="22"/>
      <c r="H48" s="22"/>
      <c r="I48" s="13" t="str">
        <f>HYPERLINK("02_Lienzo_Canvas_Personal_Estrategico.xlsx","Paso siguiente: Lienzo Canvas ▶")</f>
        <v>Paso siguiente: Lienzo Canvas ▶</v>
      </c>
      <c r="J48" s="14"/>
      <c r="K48" s="14"/>
      <c r="L48" s="14"/>
    </row>
  </sheetData>
  <mergeCells count="46">
    <mergeCell ref="I48:L48"/>
    <mergeCell ref="G13:L13"/>
    <mergeCell ref="A46:L46"/>
    <mergeCell ref="G18:L18"/>
    <mergeCell ref="A18:C18"/>
    <mergeCell ref="A48:D48"/>
    <mergeCell ref="A43:F43"/>
    <mergeCell ref="E48:H48"/>
    <mergeCell ref="A40:F40"/>
    <mergeCell ref="G43:L43"/>
    <mergeCell ref="A39:L39"/>
    <mergeCell ref="G42:L42"/>
    <mergeCell ref="A3:L3"/>
    <mergeCell ref="J7:L7"/>
    <mergeCell ref="G15:L15"/>
    <mergeCell ref="A15:C15"/>
    <mergeCell ref="G12:L12"/>
    <mergeCell ref="A11:L11"/>
    <mergeCell ref="D8:F8"/>
    <mergeCell ref="A4:L4"/>
    <mergeCell ref="A13:C13"/>
    <mergeCell ref="G41:L41"/>
    <mergeCell ref="G16:L16"/>
    <mergeCell ref="G40:L40"/>
    <mergeCell ref="A9:C9"/>
    <mergeCell ref="G9:I9"/>
    <mergeCell ref="J8:L8"/>
    <mergeCell ref="A12:C12"/>
    <mergeCell ref="D7:F7"/>
    <mergeCell ref="A41:F41"/>
    <mergeCell ref="A1:L1"/>
    <mergeCell ref="A45:L45"/>
    <mergeCell ref="G8:I8"/>
    <mergeCell ref="G17:L17"/>
    <mergeCell ref="A6:L6"/>
    <mergeCell ref="J9:L9"/>
    <mergeCell ref="A7:C7"/>
    <mergeCell ref="G7:I7"/>
    <mergeCell ref="A16:C16"/>
    <mergeCell ref="A2:L2"/>
    <mergeCell ref="A42:F42"/>
    <mergeCell ref="G14:L14"/>
    <mergeCell ref="A8:C8"/>
    <mergeCell ref="A14:C14"/>
    <mergeCell ref="A17:C17"/>
    <mergeCell ref="D9:F9"/>
  </mergeCells>
  <conditionalFormatting sqref="F13:F18">
    <cfRule type="cellIs" dxfId="2" priority="1" operator="greaterThanOrEqual">
      <formula>1.5</formula>
    </cfRule>
    <cfRule type="cellIs" dxfId="1" priority="2" operator="lessThan">
      <formula>0.8</formula>
    </cfRule>
    <cfRule type="cellIs" dxfId="0" priority="3" operator="between">
      <formula>0.8</formula>
      <formula>1.5</formula>
    </cfRule>
  </conditionalFormatting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&amp;K94A3B8MARCA-01-DIAG&amp;R&amp;8 &amp;K475569Página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Empieza aquí</vt:lpstr>
      <vt:lpstr>1. Competencias</vt:lpstr>
      <vt:lpstr>2. Feedback 360</vt:lpstr>
      <vt:lpstr>3. Valores y Propósito</vt:lpstr>
      <vt:lpstr>4. FODA Personal</vt:lpstr>
      <vt:lpstr>5. Tablero</vt:lpstr>
      <vt:lpstr>'1. Competencias'!Print_Titles</vt:lpstr>
      <vt:lpstr>'2. Feedback 360'!Print_Titles</vt:lpstr>
      <vt:lpstr>'3. Valores y Propósito'!Print_Titles</vt:lpstr>
      <vt:lpstr>'4. FODA Personal'!Print_Titles</vt:lpstr>
      <vt:lpstr>'5. Tablero'!Print_Titles</vt:lpstr>
      <vt:lpstr>'Empieza aquí'!Print_Titles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Matriz de Diagnóstico y Auditoría 360 - Sistema M.A.R.C.A.</dc:title>
  <dc:subject>MARCA-01-DIAG</dc:subject>
  <dc:creator>XPROF Soluciones de Crecimiento &amp; Innovación</dc:creator>
  <cp:lastModifiedBy>HELMAN Carrillo</cp:lastModifiedBy>
  <dcterms:created xsi:type="dcterms:W3CDTF">2026-08-27T18:34:32Z</dcterms:created>
  <dcterms:modified xsi:type="dcterms:W3CDTF">2026-08-27T18:51:26Z</dcterms:modified>
</cp:coreProperties>
</file>